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5. DAPO\07. ESMS NUMÉRIQUE\02.PMO ESMS Numérique\12- Liste des projets bénéficiaires du programme\"/>
    </mc:Choice>
  </mc:AlternateContent>
  <xr:revisionPtr revIDLastSave="0" documentId="13_ncr:1_{BF9342A8-06D8-4CE3-8547-3A15FDC680A4}" xr6:coauthVersionLast="36" xr6:coauthVersionMax="47" xr10:uidLastSave="{00000000-0000-0000-0000-000000000000}"/>
  <bookViews>
    <workbookView xWindow="0" yWindow="0" windowWidth="16410" windowHeight="7545" activeTab="1" xr2:uid="{00000000-000D-0000-FFFF-FFFF00000000}"/>
  </bookViews>
  <sheets>
    <sheet name="Clés de lecture" sheetId="4" r:id="rId1"/>
    <sheet name="Données projets" sheetId="2" r:id="rId2"/>
    <sheet name="Paramètres" sheetId="3" state="hidden" r:id="rId3"/>
  </sheets>
  <calcPr calcId="191029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" i="2"/>
  <c r="J274" i="2" l="1"/>
  <c r="K274" i="2"/>
  <c r="H231" i="2"/>
  <c r="K141" i="2"/>
  <c r="K325" i="2"/>
  <c r="K380" i="2" l="1"/>
  <c r="J380" i="2"/>
  <c r="K342" i="2"/>
  <c r="J342" i="2"/>
  <c r="K330" i="2" l="1"/>
  <c r="K301" i="2"/>
  <c r="K300" i="2"/>
  <c r="K298" i="2"/>
  <c r="K270" i="2"/>
  <c r="J270" i="2"/>
  <c r="K263" i="2"/>
  <c r="K168" i="2"/>
  <c r="J168" i="2"/>
  <c r="K167" i="2"/>
  <c r="J167" i="2"/>
  <c r="K121" i="2" l="1"/>
  <c r="J121" i="2"/>
  <c r="K124" i="2"/>
  <c r="J124" i="2"/>
</calcChain>
</file>

<file path=xl/sharedStrings.xml><?xml version="1.0" encoding="utf-8"?>
<sst xmlns="http://schemas.openxmlformats.org/spreadsheetml/2006/main" count="2798" uniqueCount="918">
  <si>
    <t>Porteur du projet</t>
  </si>
  <si>
    <t>Portée</t>
  </si>
  <si>
    <t>Typologie</t>
  </si>
  <si>
    <t>Acquisition</t>
  </si>
  <si>
    <t>Mise en conformité</t>
  </si>
  <si>
    <t>ARS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</si>
  <si>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</si>
  <si>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</si>
  <si>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</si>
  <si>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</si>
  <si>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</si>
  <si>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</si>
  <si>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Guadeloupe, Saint-Martin, Saint Barthélemy</t>
  </si>
  <si>
    <t>Guyane</t>
  </si>
  <si>
    <t>Hauts-de-France</t>
  </si>
  <si>
    <t>Île-de-France</t>
  </si>
  <si>
    <t>La Réunion</t>
  </si>
  <si>
    <t>Martinique</t>
  </si>
  <si>
    <t>Mayotte</t>
  </si>
  <si>
    <t>Normandie</t>
  </si>
  <si>
    <t>Nouvelle-Aquitaine</t>
  </si>
  <si>
    <t>Occitanie</t>
  </si>
  <si>
    <t>Pays de la Loire</t>
  </si>
  <si>
    <t>Provence-Alpes-Côte d'Azur</t>
  </si>
  <si>
    <t>Régionale</t>
  </si>
  <si>
    <t>Multirégionale</t>
  </si>
  <si>
    <t>Nationale</t>
  </si>
  <si>
    <t>Région porteuse</t>
  </si>
  <si>
    <t>Typologie du projet</t>
  </si>
  <si>
    <t>Portée du projet</t>
  </si>
  <si>
    <t>Nb d'ESSMS embarqués par le projet</t>
  </si>
  <si>
    <t>Période de financement</t>
  </si>
  <si>
    <t>GCSMS SEPIA 41</t>
  </si>
  <si>
    <t>AIDAPHI</t>
  </si>
  <si>
    <t>ASMAD</t>
  </si>
  <si>
    <t>RÉSIDENCE DE LA MOTHE</t>
  </si>
  <si>
    <t>ASSOCIATION DÉPARTEMENTALE DES PEP DU CHER</t>
  </si>
  <si>
    <t>EHPAD MARTIAL TAUGOURDEAU</t>
  </si>
  <si>
    <t>GHT SANTE 41 - CH SIMONE VEIL DE BLOIS</t>
  </si>
  <si>
    <t>GEDHIF 18</t>
  </si>
  <si>
    <t>CENTRE HOSPITALIER JACQUES CŒUR DE BOURGES</t>
  </si>
  <si>
    <t>Montant demandé</t>
  </si>
  <si>
    <t>Liste des projets bénéficiaires du programme ESMS Numérique à fin 2022</t>
  </si>
  <si>
    <t>SIRET</t>
  </si>
  <si>
    <t>AIMCP</t>
  </si>
  <si>
    <t>EHPAD PAPILLONS</t>
  </si>
  <si>
    <t>URPEP</t>
  </si>
  <si>
    <t>ORPEA</t>
  </si>
  <si>
    <t>FONDATION OVE</t>
  </si>
  <si>
    <t>ITINOVA</t>
  </si>
  <si>
    <t>AIMV</t>
  </si>
  <si>
    <t>ADAPEI 42</t>
  </si>
  <si>
    <t>GCSMS FHF AURA</t>
  </si>
  <si>
    <t>ADAPEI 69</t>
  </si>
  <si>
    <t>ORSAC</t>
  </si>
  <si>
    <t>ADAPEI 15</t>
  </si>
  <si>
    <t>ADAPEI 26</t>
  </si>
  <si>
    <t>SERVICE INFORMATIQUE PARTAGÉ POUR ESMS</t>
  </si>
  <si>
    <t>VIVASERVICES RIVE GAUCHE</t>
  </si>
  <si>
    <t>ADAPEI DE L'AIN</t>
  </si>
  <si>
    <t>ADSEA 15</t>
  </si>
  <si>
    <t>ELICS SERVICES 69003</t>
  </si>
  <si>
    <t>EPISEAH</t>
  </si>
  <si>
    <t>ADAPEI HAUTE LOIRE</t>
  </si>
  <si>
    <t>VIVRE CHEZ SOI</t>
  </si>
  <si>
    <t>ALLER PLUS HAUT</t>
  </si>
  <si>
    <t>SSIAD PLEIADES</t>
  </si>
  <si>
    <t>ASSOCIATION DÉPARTEMENTALE LES PEP 69/ML</t>
  </si>
  <si>
    <t>GROUPE ORPEA</t>
  </si>
  <si>
    <t>LADAPT</t>
  </si>
  <si>
    <t>ASSOCIATION DEPARTEMENTALE DE SAUVEGARDE DE L'ENFANT À L'ADULTE DU CANTAL</t>
  </si>
  <si>
    <t>UGECAM</t>
  </si>
  <si>
    <t>MUTUALITE FRANCAISE COMTOISE SSAM</t>
  </si>
  <si>
    <t>EPNAK</t>
  </si>
  <si>
    <t>GEPY</t>
  </si>
  <si>
    <t>ACODEGE</t>
  </si>
  <si>
    <t>CH GASTON RAMON</t>
  </si>
  <si>
    <t>ADAPEI 58</t>
  </si>
  <si>
    <t>AHS FC</t>
  </si>
  <si>
    <t>GCSMS HESPERIA 71</t>
  </si>
  <si>
    <t>ADAPEI DU MORBIHAN - LES PAPILLONS BLANCS</t>
  </si>
  <si>
    <t>ASSOCIATION D'ACTION SOCIALE SAINT MICHEL</t>
  </si>
  <si>
    <t>ADAPEI-NOUELLES COTES D'ARMOR</t>
  </si>
  <si>
    <t>HOSPITALITÉ SAINT THOMAS DE VILLENEUVE</t>
  </si>
  <si>
    <t>LES PAPILLONS BLANCS DU FINISTERE</t>
  </si>
  <si>
    <t>ASSOCIATION DE SERVICES D'AIDE À DOMICILE MENÉ RANCE</t>
  </si>
  <si>
    <t>ALTYGO</t>
  </si>
  <si>
    <t>GCSMS APAHJAMISEP2</t>
  </si>
  <si>
    <t>TREGOR GOELO</t>
  </si>
  <si>
    <t>AHSM PA</t>
  </si>
  <si>
    <t>AHSM PH</t>
  </si>
  <si>
    <t>SERVICE INFORMATIQUE PARTAGÉ POUR ESMS PH</t>
  </si>
  <si>
    <t>SERVICE INFORMATIQUE PARTAGÉ POUR ESMS PE</t>
  </si>
  <si>
    <t>CHI CORTE-TATTONE</t>
  </si>
  <si>
    <t>ADPEP 2B</t>
  </si>
  <si>
    <t>UMCS</t>
  </si>
  <si>
    <t>APAMAD</t>
  </si>
  <si>
    <t>ADAPEI DE LA MEUSE</t>
  </si>
  <si>
    <t>SEISAAM</t>
  </si>
  <si>
    <t>CHU DE REIMS</t>
  </si>
  <si>
    <t>ASSOCIATION FONDATION BOMPARD</t>
  </si>
  <si>
    <t>ABRAPA</t>
  </si>
  <si>
    <t>ADAPEI PAPILLONS BLANCS D'ALSACE</t>
  </si>
  <si>
    <t>ASSOCIATION ADÈLE DE GLAUBITZ</t>
  </si>
  <si>
    <t>ASSOCIATION CMSEA</t>
  </si>
  <si>
    <t>APEI AUBE</t>
  </si>
  <si>
    <t>ASSOCIATION JEAN-BAPTISTE THIERY</t>
  </si>
  <si>
    <t>AEIM</t>
  </si>
  <si>
    <t>GCSMS MEUSE</t>
  </si>
  <si>
    <t>GROUPE SOS SENIORS</t>
  </si>
  <si>
    <t>CENTRE HOSPITALIER REGIONAL ET UNIVERSITAIRE DE NANCY</t>
  </si>
  <si>
    <t>ADAPAH</t>
  </si>
  <si>
    <t>CENTRE HOSPITALIER EMILE DURKHEIM</t>
  </si>
  <si>
    <t>ASSOCIATION DERVOISE D'ACTION SOCIALE ET MÉDICO SOCIALE</t>
  </si>
  <si>
    <t>OFFICE D'HYGIÈNE SOCIAL DE LORRAINE</t>
  </si>
  <si>
    <t>APEI DE LA VALLÉE DE L'ORNE</t>
  </si>
  <si>
    <t>CAISSE AUTONOME NATIONALE DE LA SECURITE SOCIALE DANS LES MINES  (CANSSM GROUPE FILIERIS)</t>
  </si>
  <si>
    <t>PAPILLONS BLANCS EN CHAMPAGNE</t>
  </si>
  <si>
    <t>ALYS</t>
  </si>
  <si>
    <t>HOPITAUX PRIVES DE METZ</t>
  </si>
  <si>
    <t>HOPITAL LOCAL DE MOLSHEIM</t>
  </si>
  <si>
    <t>CARREFOUR D'ACCOMPAGNEMENT PUBLIC SOCIAL (CAPS - ETABL PUBLIC DEPARTEMENTAL)</t>
  </si>
  <si>
    <t>AT PEP LOR'EST</t>
  </si>
  <si>
    <t>AXEO SERVICES SAINT-DIZIER / SARL JESSBEN</t>
  </si>
  <si>
    <t>GROUPE SAINT SAUVEUR</t>
  </si>
  <si>
    <t>ADAPEI DES VOSGES - ADAPEI88</t>
  </si>
  <si>
    <t>APH DES VOSGES DU NORD</t>
  </si>
  <si>
    <t>SOLUTIA CENTRE ALSACE</t>
  </si>
  <si>
    <t>ADEF RESIDENCES</t>
  </si>
  <si>
    <t>77564261400355</t>
  </si>
  <si>
    <t xml:space="preserve">UDAF 971 </t>
  </si>
  <si>
    <t>GCS</t>
  </si>
  <si>
    <t>AN NOU KOMBAT ANSANM TOUT INEGALITE DI JODLA</t>
  </si>
  <si>
    <t>ASS ADULTES ET JEUNES HANDICAPES GUYANE</t>
  </si>
  <si>
    <t>APEI DE SAINT-QUENTIN "LES PAPILLONS BLANCS"</t>
  </si>
  <si>
    <t>APEI LES PAPILLONS BLANCS DU CAMBRESIS</t>
  </si>
  <si>
    <t>ASSOCIATION LES PAPILLONS BLANCS DE DUNKERQUE</t>
  </si>
  <si>
    <t>APEI DE SOISSONS</t>
  </si>
  <si>
    <t>ASRL</t>
  </si>
  <si>
    <t>ADAPEI 80</t>
  </si>
  <si>
    <t>FONDATION PARTAGE ET VIE</t>
  </si>
  <si>
    <t>UNAPEI 60</t>
  </si>
  <si>
    <t>FEDERATION UNA 62</t>
  </si>
  <si>
    <t>PAPILLONS BLANCS DE ROUBAIX/TOURCOING</t>
  </si>
  <si>
    <t>ASSO LES PAPILLONS BLANCS DENAIN</t>
  </si>
  <si>
    <t>FONDATION SAVART</t>
  </si>
  <si>
    <t>ASSOCIATION LAIQUE POUR L'EDUCATION LA FORMATION LA PREVENTION ET L'AUTONOMIE</t>
  </si>
  <si>
    <t>EHPAD RESIDENCE LES OYATS</t>
  </si>
  <si>
    <t>EHPAD SAINT-RIQUIER</t>
  </si>
  <si>
    <t>FONDATION SCHADET-VERCOUSTRE</t>
  </si>
  <si>
    <t>ASSOCIATION CAZIN PERROCHAUD</t>
  </si>
  <si>
    <t>UNION DEPART ASSOC PARENT ENFANT INADAPT
UDE 62</t>
  </si>
  <si>
    <t>SARL LYS ARTOIS FRANDRES SERVICES</t>
  </si>
  <si>
    <t>ASSOCIATION APEI LES PAPILLONS BLANCS DE LILLE</t>
  </si>
  <si>
    <t>37830040400027</t>
  </si>
  <si>
    <t>77562808400060</t>
  </si>
  <si>
    <t>77562703700267</t>
  </si>
  <si>
    <t>38286437900062</t>
  </si>
  <si>
    <t>77562194900277</t>
  </si>
  <si>
    <t>79402103000018</t>
  </si>
  <si>
    <t>26590779000017</t>
  </si>
  <si>
    <t>26800024700018</t>
  </si>
  <si>
    <t>78352990200018</t>
  </si>
  <si>
    <t>78392904500228</t>
  </si>
  <si>
    <t>APAJH ISERE</t>
  </si>
  <si>
    <t>SESAME AUTISME</t>
  </si>
  <si>
    <t>ODYNÉO</t>
  </si>
  <si>
    <t>UNAPEI PAYS D'ALLIER</t>
  </si>
  <si>
    <t>LES PAPILLONS D'OR</t>
  </si>
  <si>
    <t>CIAS GRAND ANNECY</t>
  </si>
  <si>
    <t>DELTHA SAVOIE</t>
  </si>
  <si>
    <t>APAJH ISÈRE</t>
  </si>
  <si>
    <t>MUTUALITÉ FRANÇAISE ISÈRE</t>
  </si>
  <si>
    <t>MFBSSAM (VYV 3)</t>
  </si>
  <si>
    <t>GROUPE ASSOCIATIF HANDY'UP</t>
  </si>
  <si>
    <t>SOSM LA PROVIDENCE</t>
  </si>
  <si>
    <t>ASSOCIATION LE PARC</t>
  </si>
  <si>
    <t>UNION NATIONALE ADMR</t>
  </si>
  <si>
    <t>LES GENÊTS D'OR</t>
  </si>
  <si>
    <t>EHPAD KER JOSEPH</t>
  </si>
  <si>
    <t>ASSOCIATION DON BOSCO</t>
  </si>
  <si>
    <t>ASSOCIATION LA SOURCE</t>
  </si>
  <si>
    <t>AFPAI LES CÈDRES</t>
  </si>
  <si>
    <t>FÉDÉRATION ADMR 2B</t>
  </si>
  <si>
    <t>LA VIE ACTIVE</t>
  </si>
  <si>
    <t>LA NOUVELLE FORGE</t>
  </si>
  <si>
    <t>DOMI SOINS 62-59</t>
  </si>
  <si>
    <t>TEMPS DE VIE</t>
  </si>
  <si>
    <t>AESIO SANTE</t>
  </si>
  <si>
    <t>SAUVEGARDE 69</t>
  </si>
  <si>
    <t>AIN DOMICILE SERVICE</t>
  </si>
  <si>
    <t>ASSOCIATION LES SALINS DE BREGILLE</t>
  </si>
  <si>
    <t>EHPAD LE CHÂTEAU DES CROZES</t>
  </si>
  <si>
    <t>CHS SAINT YLIE JURA</t>
  </si>
  <si>
    <t>LES PAPILLONS BLANCS D'ENTRE SAONE ET LOIRE</t>
  </si>
  <si>
    <t>GHT SUD COTE D'OR</t>
  </si>
  <si>
    <t>CAISSE NATIONALE D'ASSURANCE MALADIE (UGECAM)</t>
  </si>
  <si>
    <t>APEI LONS LE SAUNIER</t>
  </si>
  <si>
    <t>HESPERIA 71</t>
  </si>
  <si>
    <t>GROUPEMENT DE COOPÉRATION SOCIALE ET MÉDICO-SOCIALE APAJH 22-29-35</t>
  </si>
  <si>
    <t>KAN ARMOR</t>
  </si>
  <si>
    <t>LA BOUSSELAIE FANDGUELIN</t>
  </si>
  <si>
    <t>GCSMS MORBIHAN</t>
  </si>
  <si>
    <t>ASSOCIATION ARGO</t>
  </si>
  <si>
    <t>ASAD ARGOAT</t>
  </si>
  <si>
    <t>ACTION ENFANCE</t>
  </si>
  <si>
    <t>ADAPEI 41 "LES PAPILLONS BLANCS"</t>
  </si>
  <si>
    <t>APAJH D'INDRE-ET-LOIRE (AVEC APAJH 41 ET 45)</t>
  </si>
  <si>
    <t>ASSOCIATION DÉPARTEMENTALE DES PUPILLES DE L'ENSEIGNEMENT PUBLIC DE L'INDRE (AVEC LE FAM ALGIRA)</t>
  </si>
  <si>
    <t>ASSOCIATION HD2A</t>
  </si>
  <si>
    <t>ASSOCIATION ARSEA</t>
  </si>
  <si>
    <t xml:space="preserve">ASSOCIATION ŒUVRE SAINT JOSEPH CLUNY </t>
  </si>
  <si>
    <t xml:space="preserve">ASSOCIATION GUADELOUPÉENNE POUR LA SAUVEGARDE L'ENFANT À L'ADULTE </t>
  </si>
  <si>
    <t xml:space="preserve">ASSOCIATION ACCUEIL LE BEL AGE </t>
  </si>
  <si>
    <t>ASSOCIATION KAHMA</t>
  </si>
  <si>
    <t xml:space="preserve">ASSOCIATION POUR ADULTES ET JEUNES HANDICAPÉS </t>
  </si>
  <si>
    <t>ASSOCIATION CHRÉTIENNE DES INSTITUTIONS SOCIALES ET DE SANTÉ DE FRANCE</t>
  </si>
  <si>
    <t>GCMS DU GRAND LILLE</t>
  </si>
  <si>
    <t>ASSOCIATION HOSPITALIÈRE NORD ARTOIS</t>
  </si>
  <si>
    <t>APEI MAUBEUGE</t>
  </si>
  <si>
    <t>SOCIÉTÉ D'ÉCONOMIE MIXTE LES HÉLIANTINES</t>
  </si>
  <si>
    <t>APEI VALENCIENNES</t>
  </si>
  <si>
    <t>ASSOCIATION AUTISME ET FAMILLES</t>
  </si>
  <si>
    <t>ASSOCIATION BÉTHANIE</t>
  </si>
  <si>
    <t>LES PEP GRAND OISE</t>
  </si>
  <si>
    <t>LA COMPASSION</t>
  </si>
  <si>
    <t>ASSOCIATION DE PARENTS D'ENFANTS INADAPTÉS
APEI DES 2 VALLÉES</t>
  </si>
  <si>
    <t>APPRENTIS D'AUTEUIL</t>
  </si>
  <si>
    <t>FONDATION L'ELAN RETROUVE</t>
  </si>
  <si>
    <t>CENTRE D'ACTION SOCIALE DE LA VILLE DE PARIS</t>
  </si>
  <si>
    <t>FONDATION LEOPOLD BELLAN</t>
  </si>
  <si>
    <t>ENVOLUDIA</t>
  </si>
  <si>
    <t>FONDATION DIACONESSES DE REUILLY</t>
  </si>
  <si>
    <t>FONDATION AULAGNIER</t>
  </si>
  <si>
    <t>UNAPEI HAUTS DE SEINE</t>
  </si>
  <si>
    <t>DOMUSVI</t>
  </si>
  <si>
    <t>FONDATION COS GLASBERG</t>
  </si>
  <si>
    <t>AUTISME EN IDF</t>
  </si>
  <si>
    <t>ARISSE</t>
  </si>
  <si>
    <t>VIVRE ET DEVENIR</t>
  </si>
  <si>
    <t>CROIX-ROUGE FRANCAISE</t>
  </si>
  <si>
    <t>APAJH 95</t>
  </si>
  <si>
    <t>AEDE</t>
  </si>
  <si>
    <t>LES AMIS DE GERMENOY</t>
  </si>
  <si>
    <t>ASSOCIATION AURORE</t>
  </si>
  <si>
    <t>SYNDICAT INTERCOMMUNAL DU MAINTIEN A DOMICILE</t>
  </si>
  <si>
    <t>ASSOCIATION ARPAVIE</t>
  </si>
  <si>
    <t>FONDATION DE ROTHSCHILD</t>
  </si>
  <si>
    <t>COALLIA</t>
  </si>
  <si>
    <t>SERVICE ESSONNIEN DU GRAND AGE</t>
  </si>
  <si>
    <t>GROUPEMENT NATIONAL DE COOPÉRATION HANDICAPS RARES</t>
  </si>
  <si>
    <t>ASSOCIATION DELOS APEI 78</t>
  </si>
  <si>
    <t>OEUVRE FALRET</t>
  </si>
  <si>
    <t>VYV 3 IDF</t>
  </si>
  <si>
    <t>GCSMS LES EHPAD PUBLICS DU VAL DE MARNE</t>
  </si>
  <si>
    <t>AVENIR APEI / MUTUELLE VIVRE ENSEMBLE</t>
  </si>
  <si>
    <t>MUTUALITE FONCTION PUBLIQUE ACTION SANTE SOCIALE</t>
  </si>
  <si>
    <t>APF FRANCE HANDICAP</t>
  </si>
  <si>
    <t>GROUPE SOS SOLIDARITES</t>
  </si>
  <si>
    <t>ESPOIR CFDJ</t>
  </si>
  <si>
    <t>ASSOCIATION MÉDICO PSYCHO PÉDAGOGIQUE VIALA</t>
  </si>
  <si>
    <t>ASS GESTION CTRE TOULOUSE-LAUTREC</t>
  </si>
  <si>
    <t>AFG AUTISME</t>
  </si>
  <si>
    <t>AMADPA</t>
  </si>
  <si>
    <t>ASS ADULTE JEUNE HANDICAPE 94</t>
  </si>
  <si>
    <t>AMSAV</t>
  </si>
  <si>
    <t>DOMIDOM SERVICES</t>
  </si>
  <si>
    <t>FAMILLES SERVICES</t>
  </si>
  <si>
    <t>COMITE D'ÉTUDES, D'ÉDUCATION ET DE SOINS AUPRES DES PERSONNES POLYHANDICAPEES</t>
  </si>
  <si>
    <t>LA RESIDENCE SOCIALE</t>
  </si>
  <si>
    <t>ENTRAIDE TRAVAIL ACCOMPAGNEMENT ET INSERTION</t>
  </si>
  <si>
    <t>LES JOURS HEUREUX</t>
  </si>
  <si>
    <t>APAJH LANGAGE ET INTEGRATION</t>
  </si>
  <si>
    <t>ASSISTANCE DEPENDANCE COMPLEA</t>
  </si>
  <si>
    <t>APAJH PARIS</t>
  </si>
  <si>
    <t>GDS SERVICES MARNE LA VALLEE</t>
  </si>
  <si>
    <t>SAD DES 3 FORETS</t>
  </si>
  <si>
    <t>ACEANE SERVICES</t>
  </si>
  <si>
    <t>FEDERATION APAJH</t>
  </si>
  <si>
    <t>GCS TESIS</t>
  </si>
  <si>
    <t>SCOPAD SA</t>
  </si>
  <si>
    <t>SCOPSIR</t>
  </si>
  <si>
    <t>OVE CARAIBES</t>
  </si>
  <si>
    <t>ETABLISSEMENT PUBLIC DE SANTE</t>
  </si>
  <si>
    <t>CENTRE HOSPITALIER SPECIALISE MAURICE DESPINOY</t>
  </si>
  <si>
    <t>MARTINIQUE AUTISME</t>
  </si>
  <si>
    <t>ASSOCIATION ENTRAIDE MONTJOLY</t>
  </si>
  <si>
    <t>OASIS</t>
  </si>
  <si>
    <t>APAJH-ADSM</t>
  </si>
  <si>
    <t>MLEZI MAORE</t>
  </si>
  <si>
    <t>MLEZI MAORE-MESSO</t>
  </si>
  <si>
    <t>FONDATION NORMANDIE GENERATIONS</t>
  </si>
  <si>
    <t>ASSOCIATION POUR L'ANIMATION DES FONDATIONS DU DOCTEUR GIBERT</t>
  </si>
  <si>
    <t>LA LIGUE HAVRAISE POUR L'AIDE AUX PERSONNES 
HANDICAPÉES</t>
  </si>
  <si>
    <t>ASSOCIATION DÉPARTEMENTALE DES AMIS ET
PARENTS DE PERSONNES AYANT UN HANDICAP
MENTAL DE L'ORNE  ADAPEI 61</t>
  </si>
  <si>
    <t>FONDATION ANAIS</t>
  </si>
  <si>
    <t>ADAPEI 27</t>
  </si>
  <si>
    <t>PAPILLONS BLANCS 76</t>
  </si>
  <si>
    <t>APEI CM 50</t>
  </si>
  <si>
    <t>ASSOCIATION PRE DE LA BATAILLE</t>
  </si>
  <si>
    <t xml:space="preserve">APAEI BOCAGE VIROIS </t>
  </si>
  <si>
    <t>EHPAD VAL DE SAIRE</t>
  </si>
  <si>
    <t>ASSOCIATION ROUENNAISE DE RÉADAPTATION DE L'ENFANCE DÉFICIENTE</t>
  </si>
  <si>
    <t>FONDATION FILSEINE</t>
  </si>
  <si>
    <t>BIEN A LA MAISON</t>
  </si>
  <si>
    <t>APAEI DES PAYS D'AUGE ET DE FALAISE</t>
  </si>
  <si>
    <t>AXEO SERVICES DIEPPE</t>
  </si>
  <si>
    <t>CONFIEZ NOUS - AVRANCHE SUR MANCHE / SAS MILAFER</t>
  </si>
  <si>
    <t>MOISSON NOUVELLE</t>
  </si>
  <si>
    <t>SA SAINT GABRIEL</t>
  </si>
  <si>
    <t>INSTITUTION MEDICO SOCIALE BOLBEC</t>
  </si>
  <si>
    <t>MUTUALITE FRANCAISE NORMANDIE (VYV3_PH)</t>
  </si>
  <si>
    <t>MUTUALITE FRANCAISE NORMANDIE (VYV3_DOM)</t>
  </si>
  <si>
    <t>ASSOCIATION DES AMIS DE JEAN BOSCO</t>
  </si>
  <si>
    <t>AAJD</t>
  </si>
  <si>
    <t>GHT EURE SEINE PAYS D OUCHE (HATEM)</t>
  </si>
  <si>
    <t>ACSEA</t>
  </si>
  <si>
    <t>CENTRE INTERCOMMUNAL D ACTION SOCIALE DU VAL DE SEE (HUCHET)</t>
  </si>
  <si>
    <t>26760234000072</t>
  </si>
  <si>
    <t>79499427700018</t>
  </si>
  <si>
    <t>78071704700309</t>
  </si>
  <si>
    <t>78085691000192</t>
  </si>
  <si>
    <t>26270874600017</t>
  </si>
  <si>
    <t>77556139200405</t>
  </si>
  <si>
    <t>20003716600093</t>
  </si>
  <si>
    <t>ADAPEI CHARENTE</t>
  </si>
  <si>
    <t>SA GROUPE KORIAN</t>
  </si>
  <si>
    <t>SSIAD ADHM</t>
  </si>
  <si>
    <t>SESSAD APAJH 86 - SITE DE VIVONNE</t>
  </si>
  <si>
    <t>EHPAD LE PRISSE</t>
  </si>
  <si>
    <t>SOLINCITE</t>
  </si>
  <si>
    <t>EHPAD RESIDENCE DE LA PLAINE</t>
  </si>
  <si>
    <t>CCAS-EHPAD ANDRE COMPAIN</t>
  </si>
  <si>
    <t>APAJH 23</t>
  </si>
  <si>
    <t>ARIMOC</t>
  </si>
  <si>
    <t>ADAPEI 33</t>
  </si>
  <si>
    <t>SSIAD CASTELSANTE</t>
  </si>
  <si>
    <t>ADAPEI DES PYRÉNÉES-ATLANTIQUES</t>
  </si>
  <si>
    <t>BTP RESIDENCES MEDICO SOCIALES</t>
  </si>
  <si>
    <t>GCSMS AUTISME FRANCE</t>
  </si>
  <si>
    <t>ADEI ACCOMPAGNER, DÉVELOPPER, EDUQUER, INSÉRER</t>
  </si>
  <si>
    <t>ASSOCIATION POUR LE DÉVELOPPEMENT, L'INSERTION, L'ACCOMPAGNEMENT DES PERSONNES HANDICAPÉES</t>
  </si>
  <si>
    <t>EHPAD LES BOUQUETS</t>
  </si>
  <si>
    <t>APEI PERIGUEUX</t>
  </si>
  <si>
    <t>ASSOCIATION DE BIENFAISANCE DE SEVRES-ANXAUMONT</t>
  </si>
  <si>
    <t>ELICS SERVICES</t>
  </si>
  <si>
    <t>ASSOCIATION RENOVATION</t>
  </si>
  <si>
    <t>AXEO SERVICE LA ROCHELLE</t>
  </si>
  <si>
    <t>INSTITUT DON BOSCO</t>
  </si>
  <si>
    <t>FONDATION BOCKE</t>
  </si>
  <si>
    <t>ADAPEI 79</t>
  </si>
  <si>
    <t>UNA LOT ET GARONNE</t>
  </si>
  <si>
    <t>ADGESSA</t>
  </si>
  <si>
    <t>ARCHE EN FRANCE</t>
  </si>
  <si>
    <t>ALGEEI (ASSOCIATION LAÏQUE DE GESTION D'ETABLISSEMENTS D'EDUCATION ET D'INSERTION</t>
  </si>
  <si>
    <t>EHPAD ANNA QUINQUAUD</t>
  </si>
  <si>
    <t>GROUPE MIEUX VIVRE</t>
  </si>
  <si>
    <t>GROUPE AFP</t>
  </si>
  <si>
    <t>FONDATION JACQUES CHIRAC</t>
  </si>
  <si>
    <t>INSTITUT NATIONAL DES JEUNES SOURDS DE BORDEAUX</t>
  </si>
  <si>
    <t>ADAPEI CORREZE SIÈGE</t>
  </si>
  <si>
    <t>ASSOCIATION EMMANUELLE</t>
  </si>
  <si>
    <t>33280351900302</t>
  </si>
  <si>
    <t>78117295200314</t>
  </si>
  <si>
    <t>44780047500124</t>
  </si>
  <si>
    <t>34175064400047</t>
  </si>
  <si>
    <t>26230960200114</t>
  </si>
  <si>
    <t>79325191900015</t>
  </si>
  <si>
    <t>49015168500206</t>
  </si>
  <si>
    <t>26640567900355</t>
  </si>
  <si>
    <t>78216138400147</t>
  </si>
  <si>
    <t>49384425200350</t>
  </si>
  <si>
    <t>26160063900023</t>
  </si>
  <si>
    <t>18330026800012</t>
  </si>
  <si>
    <t>77556664900205</t>
  </si>
  <si>
    <t>38379245400019</t>
  </si>
  <si>
    <t>43391243300011</t>
  </si>
  <si>
    <t>77558500300657</t>
  </si>
  <si>
    <t>77563873700350</t>
  </si>
  <si>
    <t>48841184400019</t>
  </si>
  <si>
    <t>51267423500019</t>
  </si>
  <si>
    <t>78134357900434</t>
  </si>
  <si>
    <t>77558499800196</t>
  </si>
  <si>
    <t>26232672100012</t>
  </si>
  <si>
    <t>78170365700218</t>
  </si>
  <si>
    <t>78158024600010</t>
  </si>
  <si>
    <t>80167372400044</t>
  </si>
  <si>
    <t>77558503700416</t>
  </si>
  <si>
    <t>53451254600035</t>
  </si>
  <si>
    <t>78190352100016</t>
  </si>
  <si>
    <t>31710026100138</t>
  </si>
  <si>
    <t>78215310000097</t>
  </si>
  <si>
    <t>37892515000237</t>
  </si>
  <si>
    <t>38910983600038</t>
  </si>
  <si>
    <t>78145678500265</t>
  </si>
  <si>
    <t>MUTUALITE FRANCAISE GRAND SUD</t>
  </si>
  <si>
    <t>FONDATION OPTEO</t>
  </si>
  <si>
    <t>ASSOCIATION YMCA DE COLOMIERS</t>
  </si>
  <si>
    <t>AGAPEI</t>
  </si>
  <si>
    <t>EHPAD LES BALCONS DU HAUTACAM</t>
  </si>
  <si>
    <t>CONVENTION DE COOPERATION INTER-ASSOCIATIONS 12</t>
  </si>
  <si>
    <t>ASSOCIATION POUR PERSONNES EN SITUATION DE HANDICAP_APSH34</t>
  </si>
  <si>
    <t>CESDV - INSTITUT DES JEUNES AVEUGLES TOULOUSE</t>
  </si>
  <si>
    <t>ETABLISSEMENT PUBLIC AUTONOME</t>
  </si>
  <si>
    <t>APEAI OUEST HERAULT</t>
  </si>
  <si>
    <t>EDENIS</t>
  </si>
  <si>
    <t>GCSMS ISI</t>
  </si>
  <si>
    <t>AJH 31</t>
  </si>
  <si>
    <t>ARSEAA</t>
  </si>
  <si>
    <t>ASSOCIATION RESO</t>
  </si>
  <si>
    <t>USSAP</t>
  </si>
  <si>
    <t>OBJECTIF EMERGENCE</t>
  </si>
  <si>
    <t>APAJH DU TARN</t>
  </si>
  <si>
    <t>GCSMS GALIGEN</t>
  </si>
  <si>
    <t>SAAD ADPAM</t>
  </si>
  <si>
    <t>ASEI</t>
  </si>
  <si>
    <t>EHPAD LA MAZIERE</t>
  </si>
  <si>
    <t>FEDERATION ADMR DE LA HAUTE-GARONNE</t>
  </si>
  <si>
    <t>SOLIDARITÉ FAMILIALE</t>
  </si>
  <si>
    <t>ASSOCIATION LA LAUSADA</t>
  </si>
  <si>
    <t>ASSOC L'ENFANCE CATALANE</t>
  </si>
  <si>
    <t>LE CLOS DU NID</t>
  </si>
  <si>
    <t>AFDAIM ADAPEI 11</t>
  </si>
  <si>
    <t>ADAPEI DES HAUTES-PYRÉNÉES</t>
  </si>
  <si>
    <t>ASA</t>
  </si>
  <si>
    <t>UGECAM OCCITANIE</t>
  </si>
  <si>
    <t>APAJH DE L'AUDE</t>
  </si>
  <si>
    <t>GHT HOPITAL LOZERE</t>
  </si>
  <si>
    <t>APEF MEAUX</t>
  </si>
  <si>
    <t>81317979301165</t>
  </si>
  <si>
    <t>77555638400474</t>
  </si>
  <si>
    <t>30335618200012</t>
  </si>
  <si>
    <t>26650002400010</t>
  </si>
  <si>
    <t>40125156602093</t>
  </si>
  <si>
    <t>77669289900029</t>
  </si>
  <si>
    <t>42459649200159</t>
  </si>
  <si>
    <t>31971357400113</t>
  </si>
  <si>
    <t>77694461300012</t>
  </si>
  <si>
    <t>20006733800018</t>
  </si>
  <si>
    <t>31884629200064</t>
  </si>
  <si>
    <t>44456253200069</t>
  </si>
  <si>
    <t>33479505100237</t>
  </si>
  <si>
    <t>37812847400277</t>
  </si>
  <si>
    <t>52484911400011</t>
  </si>
  <si>
    <t>77572842100105</t>
  </si>
  <si>
    <t>77558121800192</t>
  </si>
  <si>
    <t>26480009500012</t>
  </si>
  <si>
    <t>77558124200366</t>
  </si>
  <si>
    <t>41846428500133</t>
  </si>
  <si>
    <t>30169125900115</t>
  </si>
  <si>
    <t>81168485100017</t>
  </si>
  <si>
    <t>77695144400020</t>
  </si>
  <si>
    <t>77558122600724</t>
  </si>
  <si>
    <t>26810102900026</t>
  </si>
  <si>
    <t>34213766800030</t>
  </si>
  <si>
    <t>38409426400056</t>
  </si>
  <si>
    <t>31719552700013</t>
  </si>
  <si>
    <t>77619061300096</t>
  </si>
  <si>
    <t>77560897900206</t>
  </si>
  <si>
    <t>77555569100309</t>
  </si>
  <si>
    <t>77563900800017</t>
  </si>
  <si>
    <t>40248385300063</t>
  </si>
  <si>
    <t>52978422500417</t>
  </si>
  <si>
    <t>32086181800237</t>
  </si>
  <si>
    <t>LNA</t>
  </si>
  <si>
    <t xml:space="preserve"> VYV3 </t>
  </si>
  <si>
    <t xml:space="preserve"> GCSMS 53 </t>
  </si>
  <si>
    <t>ASSOCIATION POUR ADULTES ET JEUNES HANDICAPÉS DE LOIRE-ATLANTIQUE</t>
  </si>
  <si>
    <t>CENTRE HOSPITALIER DE LAVAL</t>
  </si>
  <si>
    <t>CCAS EHPAD BETHANIE</t>
  </si>
  <si>
    <t>ADAPEI ARIA DE VENDEE</t>
  </si>
  <si>
    <t>ASSOCIATION DÉPARTEMENTALE D'AIDE À DOMICILE EN ACTIVITÉS REGROUPÉES</t>
  </si>
  <si>
    <t>FEDERATION ADMR VENDEE</t>
  </si>
  <si>
    <t>APEI OUEST 44</t>
  </si>
  <si>
    <t>ADAPEI DE LA SARTHE</t>
  </si>
  <si>
    <t>SSIAD</t>
  </si>
  <si>
    <t>RÉSIDENCES AU FIL DU LOIR</t>
  </si>
  <si>
    <t>VOIR ENSEMBLE</t>
  </si>
  <si>
    <t>ADIMC 72</t>
  </si>
  <si>
    <t>EKLA</t>
  </si>
  <si>
    <t>GCSMS PART'AGE 72</t>
  </si>
  <si>
    <t>AJA</t>
  </si>
  <si>
    <t>APAJH 5372</t>
  </si>
  <si>
    <t>HANDI ESPOIR</t>
  </si>
  <si>
    <t>ADMR ADES 44</t>
  </si>
  <si>
    <t>ADAPEI 44</t>
  </si>
  <si>
    <t>GNCRA</t>
  </si>
  <si>
    <t xml:space="preserve"> ŒUVRES DE PEN BRON </t>
  </si>
  <si>
    <t>EPMS ANJOU</t>
  </si>
  <si>
    <t>SAAD VIVA SERVICES</t>
  </si>
  <si>
    <t>ANJOU ACCOMPAGNEMENT</t>
  </si>
  <si>
    <t>CCAS EHPAD SAUMUR</t>
  </si>
  <si>
    <t>CIAS TERRE DE MONTAIGU</t>
  </si>
  <si>
    <t>CCAS DE LA ROCHE SUR YON</t>
  </si>
  <si>
    <t>FONDATION ST JEAN DE DIEU</t>
  </si>
  <si>
    <t>52926406100035</t>
  </si>
  <si>
    <t>77560561100141</t>
  </si>
  <si>
    <t>77560962100070</t>
  </si>
  <si>
    <t>13002630500016</t>
  </si>
  <si>
    <t>78602082600248</t>
  </si>
  <si>
    <t>26530023600014</t>
  </si>
  <si>
    <t>20006580300021</t>
  </si>
  <si>
    <t>77571510501032</t>
  </si>
  <si>
    <t>30122243600034</t>
  </si>
  <si>
    <t>30477444100055</t>
  </si>
  <si>
    <t>77560611400210</t>
  </si>
  <si>
    <t>77565238100283</t>
  </si>
  <si>
    <t>32476725000024</t>
  </si>
  <si>
    <t>26490032500012</t>
  </si>
  <si>
    <t>77566441000013</t>
  </si>
  <si>
    <t>32220365400106</t>
  </si>
  <si>
    <t>38305938300018</t>
  </si>
  <si>
    <t>13002523200013</t>
  </si>
  <si>
    <t>26490253700135</t>
  </si>
  <si>
    <t>30558811300012</t>
  </si>
  <si>
    <t>30294931800042</t>
  </si>
  <si>
    <t>84361634300037</t>
  </si>
  <si>
    <t>49958639400078</t>
  </si>
  <si>
    <t>26490089500014</t>
  </si>
  <si>
    <t>20007392200011</t>
  </si>
  <si>
    <t>41047526300043</t>
  </si>
  <si>
    <t>43505648600309</t>
  </si>
  <si>
    <t>26850085700316</t>
  </si>
  <si>
    <t>75331332900306</t>
  </si>
  <si>
    <t>77560540500593</t>
  </si>
  <si>
    <t>82415480100016</t>
  </si>
  <si>
    <t>ADSEA 06</t>
  </si>
  <si>
    <t>ADAR PROVENCE</t>
  </si>
  <si>
    <t>ARI</t>
  </si>
  <si>
    <t>OXANCE</t>
  </si>
  <si>
    <t>LES JARDINS DE MIRABEAU</t>
  </si>
  <si>
    <t>APAJH 83</t>
  </si>
  <si>
    <t>ASSOC LES ENFANTS DE LA BAIE DE BANDOL</t>
  </si>
  <si>
    <t>ADAR PROVENCE (SSIAD)</t>
  </si>
  <si>
    <t xml:space="preserve">EHPAD LE TILLEUL D'OR </t>
  </si>
  <si>
    <t>EHPAD LA SOUSTO</t>
  </si>
  <si>
    <t xml:space="preserve">AIDERA VAR </t>
  </si>
  <si>
    <t>ARCADE ASSISTANCES SERVICES</t>
  </si>
  <si>
    <t>ADAPEI 06</t>
  </si>
  <si>
    <t>UN HAMEAU POUR LA RETRAITE</t>
  </si>
  <si>
    <t>SAAD PROSENIORS ST LAURENT DU VAR</t>
  </si>
  <si>
    <t>IRSAM</t>
  </si>
  <si>
    <t>ASSOCIATION PHAR 83</t>
  </si>
  <si>
    <t>APREH</t>
  </si>
  <si>
    <t>GCSMS DES HUITS PAYS VAROIS</t>
  </si>
  <si>
    <t>ASSOCIATION MEDICO-SOCIALE DE PROVENCE</t>
  </si>
  <si>
    <t>EHPAD TONUS VITAMINE</t>
  </si>
  <si>
    <t>APEI D'ORANGE</t>
  </si>
  <si>
    <t>HÔPITAL DU PAYS SALONAIS</t>
  </si>
  <si>
    <t>ASSOCIATION CQFD</t>
  </si>
  <si>
    <t>77576184400957</t>
  </si>
  <si>
    <t>77555221900591</t>
  </si>
  <si>
    <t>30142373700131</t>
  </si>
  <si>
    <t>33435347100553</t>
  </si>
  <si>
    <t>51008482500023</t>
  </si>
  <si>
    <t>31123276300103</t>
  </si>
  <si>
    <t>33215081200011</t>
  </si>
  <si>
    <t>26840035500015</t>
  </si>
  <si>
    <t>75205932900025</t>
  </si>
  <si>
    <t>48763101200027</t>
  </si>
  <si>
    <t>44065810200023</t>
  </si>
  <si>
    <t>77555226800408</t>
  </si>
  <si>
    <t>26130025500013</t>
  </si>
  <si>
    <t>26130020600016</t>
  </si>
  <si>
    <t>53882461600048</t>
  </si>
  <si>
    <t>77555989100012</t>
  </si>
  <si>
    <t>83373669700024</t>
  </si>
  <si>
    <t>38349776500164</t>
  </si>
  <si>
    <t>13001857500014</t>
  </si>
  <si>
    <t>77556010500162</t>
  </si>
  <si>
    <t>40816416800010</t>
  </si>
  <si>
    <t>30364487600011</t>
  </si>
  <si>
    <t>41866765500033</t>
  </si>
  <si>
    <t>Nb d'ESSMS embarqués dans le projet</t>
  </si>
  <si>
    <t>Libellé</t>
  </si>
  <si>
    <t>Définition</t>
  </si>
  <si>
    <t>Objectifs du présent document</t>
  </si>
  <si>
    <t>Version</t>
  </si>
  <si>
    <t>v1.0</t>
  </si>
  <si>
    <t>Publication</t>
  </si>
  <si>
    <r>
      <rPr>
        <sz val="9"/>
        <color rgb="FFFF0000"/>
        <rFont val="Calibri"/>
        <family val="2"/>
        <scheme val="minor"/>
      </rPr>
      <t>JJ</t>
    </r>
    <r>
      <rPr>
        <sz val="9"/>
        <color theme="1"/>
        <rFont val="Calibri"/>
        <family val="2"/>
        <scheme val="minor"/>
      </rPr>
      <t>/</t>
    </r>
    <r>
      <rPr>
        <sz val="9"/>
        <color rgb="FFFF0000"/>
        <rFont val="Calibri"/>
        <family val="2"/>
        <scheme val="minor"/>
      </rPr>
      <t>MM</t>
    </r>
    <r>
      <rPr>
        <sz val="9"/>
        <color theme="1"/>
        <rFont val="Calibri"/>
        <family val="2"/>
        <scheme val="minor"/>
      </rPr>
      <t>/2023</t>
    </r>
  </si>
  <si>
    <t>Montant net alloué</t>
  </si>
  <si>
    <t>MGEN</t>
  </si>
  <si>
    <t>EXTENSION DE LA GRAPPE EHPAD LE PRISSE</t>
  </si>
  <si>
    <t>EXTENSION DE LA GRAPPE ASSOCIATION DE BIENFAISANCE DE SEVRES-ANXAUMONT</t>
  </si>
  <si>
    <t xml:space="preserve">MUTUELLE NATIONALE DU BIEN VIEILLIR </t>
  </si>
  <si>
    <t>Clés de lecture</t>
  </si>
  <si>
    <t>Agence Régionale de Santé (ARS) en charge du suivi du projet</t>
  </si>
  <si>
    <t>GALIS</t>
  </si>
  <si>
    <t>Reporting ARS</t>
  </si>
  <si>
    <t>GALIS, marge d'erreur globale estimée à 2%</t>
  </si>
  <si>
    <t>Source des données</t>
  </si>
  <si>
    <t>Nombre d'établissements et services sociaux et médico-sociaux (ESSMS) impliqués dans le projet</t>
  </si>
  <si>
    <r>
      <t xml:space="preserve">Année durant laquelle le projet a été financé : </t>
    </r>
    <r>
      <rPr>
        <b/>
        <sz val="9"/>
        <rFont val="Calibri"/>
        <family val="2"/>
        <scheme val="minor"/>
      </rPr>
      <t>2021</t>
    </r>
    <r>
      <rPr>
        <sz val="9"/>
        <rFont val="Calibri"/>
        <family val="2"/>
        <scheme val="minor"/>
      </rPr>
      <t xml:space="preserve"> (T1 ou T2), ou </t>
    </r>
    <r>
      <rPr>
        <b/>
        <sz val="9"/>
        <rFont val="Calibri"/>
        <family val="2"/>
        <scheme val="minor"/>
      </rPr>
      <t>2022</t>
    </r>
  </si>
  <si>
    <t>Le tableau ci-dessous présente les libellés contenus dans l'onglet "Données projets" et précise leur définition et leur source</t>
  </si>
  <si>
    <t>ADAPEI DU DOUBS - FONDATION PLURIEL</t>
  </si>
  <si>
    <t>SIVOM DU CANTON DE HEDE</t>
  </si>
  <si>
    <t>EXTENSION DE LA GRAPPE GHT HOPITAL LOZERE</t>
  </si>
  <si>
    <t>EXTENSION DE LA GRAPPE ETABLISSEMENT PUBLIC AUTONOME</t>
  </si>
  <si>
    <t>UNAPEI ALPES PROVENCE</t>
  </si>
  <si>
    <t>Code postal du porteur</t>
  </si>
  <si>
    <t>75</t>
  </si>
  <si>
    <t>93</t>
  </si>
  <si>
    <t>78</t>
  </si>
  <si>
    <t>92</t>
  </si>
  <si>
    <t>95</t>
  </si>
  <si>
    <t>77</t>
  </si>
  <si>
    <t>91</t>
  </si>
  <si>
    <t>94</t>
  </si>
  <si>
    <t>Ain</t>
  </si>
  <si>
    <t>Bourg-en-Bresse</t>
  </si>
  <si>
    <t>Aisne</t>
  </si>
  <si>
    <t>Laon</t>
  </si>
  <si>
    <t>Allier</t>
  </si>
  <si>
    <t>Moulins</t>
  </si>
  <si>
    <t>Alpes-de-Haute-Provence</t>
  </si>
  <si>
    <t>Digne</t>
  </si>
  <si>
    <t>Hautes-Alpes</t>
  </si>
  <si>
    <t>Gap</t>
  </si>
  <si>
    <t>Alpes-Maritimes</t>
  </si>
  <si>
    <t>Nice</t>
  </si>
  <si>
    <t>Ardèche</t>
  </si>
  <si>
    <t>Privas</t>
  </si>
  <si>
    <t>Ardennes</t>
  </si>
  <si>
    <t>Charleville-Mézières</t>
  </si>
  <si>
    <t>Ariège</t>
  </si>
  <si>
    <t>Foix</t>
  </si>
  <si>
    <t>Aube</t>
  </si>
  <si>
    <t>Troyes</t>
  </si>
  <si>
    <t>Aude</t>
  </si>
  <si>
    <t>Carcassonne</t>
  </si>
  <si>
    <t>Aveyron</t>
  </si>
  <si>
    <t>Rodez</t>
  </si>
  <si>
    <t>Bouches-du-Rhône</t>
  </si>
  <si>
    <t>Marseille</t>
  </si>
  <si>
    <t>Calvados</t>
  </si>
  <si>
    <t>Caen</t>
  </si>
  <si>
    <t>Cantal</t>
  </si>
  <si>
    <t>Aurillac</t>
  </si>
  <si>
    <t>Charente</t>
  </si>
  <si>
    <t>Angoulême</t>
  </si>
  <si>
    <t>Charente-Maritime</t>
  </si>
  <si>
    <t>La Rochelle</t>
  </si>
  <si>
    <t>Cher</t>
  </si>
  <si>
    <t>Bourges</t>
  </si>
  <si>
    <t>Corrèze</t>
  </si>
  <si>
    <t>Tulle</t>
  </si>
  <si>
    <t>Corse-du-Sud</t>
  </si>
  <si>
    <t>Ajaccio</t>
  </si>
  <si>
    <t>Haute-Corse</t>
  </si>
  <si>
    <t>Bastia</t>
  </si>
  <si>
    <t>Dijon</t>
  </si>
  <si>
    <t>Saint-Brieuc</t>
  </si>
  <si>
    <t>Creuse</t>
  </si>
  <si>
    <t>Guéret</t>
  </si>
  <si>
    <t>Dordogne</t>
  </si>
  <si>
    <t>Périgueux</t>
  </si>
  <si>
    <t>Doubs</t>
  </si>
  <si>
    <t>Besançon</t>
  </si>
  <si>
    <t>Drôme</t>
  </si>
  <si>
    <t>Valence</t>
  </si>
  <si>
    <t>Eure</t>
  </si>
  <si>
    <t>Évreux</t>
  </si>
  <si>
    <t>Eure-et-Loir</t>
  </si>
  <si>
    <t>Chartres</t>
  </si>
  <si>
    <t>Finistère</t>
  </si>
  <si>
    <t>Quimper</t>
  </si>
  <si>
    <t>Gard</t>
  </si>
  <si>
    <t>Nîmes</t>
  </si>
  <si>
    <t>Haute-Garonne</t>
  </si>
  <si>
    <t>Toulouse</t>
  </si>
  <si>
    <t>Gers</t>
  </si>
  <si>
    <t>Auch</t>
  </si>
  <si>
    <t>Gironde</t>
  </si>
  <si>
    <t>Bordeaux</t>
  </si>
  <si>
    <t>Hérault</t>
  </si>
  <si>
    <t>Montpellier</t>
  </si>
  <si>
    <t>Ille-et-Vilaine</t>
  </si>
  <si>
    <t>Rennes</t>
  </si>
  <si>
    <t>Indre</t>
  </si>
  <si>
    <t>Châteauroux</t>
  </si>
  <si>
    <t>Indre-et-Loire</t>
  </si>
  <si>
    <t>Tours</t>
  </si>
  <si>
    <t>Isère</t>
  </si>
  <si>
    <t>Grenoble</t>
  </si>
  <si>
    <t>Jura</t>
  </si>
  <si>
    <t>Lons-le-Saunier</t>
  </si>
  <si>
    <t>Landes</t>
  </si>
  <si>
    <t>Mont-de-Marsan</t>
  </si>
  <si>
    <t>Loir-et-Cher</t>
  </si>
  <si>
    <t>Blois</t>
  </si>
  <si>
    <t>Loire</t>
  </si>
  <si>
    <t>Saint-Étienne</t>
  </si>
  <si>
    <t>Haute-Loire</t>
  </si>
  <si>
    <t>Le Puy-en-Velay</t>
  </si>
  <si>
    <t>Loire-Atlantique</t>
  </si>
  <si>
    <t>Nantes</t>
  </si>
  <si>
    <t>Loiret</t>
  </si>
  <si>
    <t>Orléans</t>
  </si>
  <si>
    <t>Lot</t>
  </si>
  <si>
    <t>Cahors</t>
  </si>
  <si>
    <t>Lot-et-Garonne</t>
  </si>
  <si>
    <t>Agen</t>
  </si>
  <si>
    <t>Lozère</t>
  </si>
  <si>
    <t>Mende</t>
  </si>
  <si>
    <t>Maine-et-Loire</t>
  </si>
  <si>
    <t>Angers</t>
  </si>
  <si>
    <t>Manche</t>
  </si>
  <si>
    <t>Saint-Lô</t>
  </si>
  <si>
    <t>Marne</t>
  </si>
  <si>
    <t>Châlons-en-Champagne</t>
  </si>
  <si>
    <t>Haute-Marne</t>
  </si>
  <si>
    <t>Chaumont</t>
  </si>
  <si>
    <t>Mayenne</t>
  </si>
  <si>
    <t>Laval</t>
  </si>
  <si>
    <t>Meurthe-et-Moselle</t>
  </si>
  <si>
    <t>Nancy</t>
  </si>
  <si>
    <t>Meuse</t>
  </si>
  <si>
    <t>Bar-le-Duc</t>
  </si>
  <si>
    <t>Morbihan</t>
  </si>
  <si>
    <t>Vannes</t>
  </si>
  <si>
    <t>Moselle</t>
  </si>
  <si>
    <t>Metz</t>
  </si>
  <si>
    <t>Nièvre</t>
  </si>
  <si>
    <t>Nevers</t>
  </si>
  <si>
    <t>Nord</t>
  </si>
  <si>
    <t>Lille</t>
  </si>
  <si>
    <t>Oise</t>
  </si>
  <si>
    <t>Beauvais</t>
  </si>
  <si>
    <t>Orne</t>
  </si>
  <si>
    <t>Alençon</t>
  </si>
  <si>
    <t>Pas-de-Calais</t>
  </si>
  <si>
    <t>Arras</t>
  </si>
  <si>
    <t>Puy-de-Dôme</t>
  </si>
  <si>
    <t>Clermont-Ferrand</t>
  </si>
  <si>
    <t>Pyrénées-Atlantiques</t>
  </si>
  <si>
    <t>Pau</t>
  </si>
  <si>
    <t>Hautes-Pyrénées</t>
  </si>
  <si>
    <t>Tarbes</t>
  </si>
  <si>
    <t>Pyrénées-Orientales</t>
  </si>
  <si>
    <t>Perpignan</t>
  </si>
  <si>
    <t>Bas-Rhin</t>
  </si>
  <si>
    <t>Strasbourg</t>
  </si>
  <si>
    <t>Haut-Rhin</t>
  </si>
  <si>
    <t>Colmar</t>
  </si>
  <si>
    <t>Rhône</t>
  </si>
  <si>
    <t>Lyon</t>
  </si>
  <si>
    <t>Haute-Saône</t>
  </si>
  <si>
    <t>Vesoul</t>
  </si>
  <si>
    <t>Saône-et-Loire</t>
  </si>
  <si>
    <t>Mâcon</t>
  </si>
  <si>
    <t>Sarthe</t>
  </si>
  <si>
    <t>Le Mans</t>
  </si>
  <si>
    <t>Savoie</t>
  </si>
  <si>
    <t>Chambéry</t>
  </si>
  <si>
    <t>Haute-Savoie</t>
  </si>
  <si>
    <t>Annecy</t>
  </si>
  <si>
    <t>Paris</t>
  </si>
  <si>
    <t>Ile-de-France</t>
  </si>
  <si>
    <t>Seine-Maritime</t>
  </si>
  <si>
    <t>Rouen</t>
  </si>
  <si>
    <t>Seine-et-Marne</t>
  </si>
  <si>
    <t>Melun</t>
  </si>
  <si>
    <t>Yvelines</t>
  </si>
  <si>
    <t>Versailles</t>
  </si>
  <si>
    <t>Deux-Sèvres</t>
  </si>
  <si>
    <t>Niort</t>
  </si>
  <si>
    <t>Somme</t>
  </si>
  <si>
    <t>Amiens</t>
  </si>
  <si>
    <t>Tarn</t>
  </si>
  <si>
    <t>Albi</t>
  </si>
  <si>
    <t>Tarn-et-Garonne</t>
  </si>
  <si>
    <t>Montauban</t>
  </si>
  <si>
    <t>Var</t>
  </si>
  <si>
    <t>Toulon</t>
  </si>
  <si>
    <t>Vaucluse</t>
  </si>
  <si>
    <t>Avignon</t>
  </si>
  <si>
    <t>Vendée</t>
  </si>
  <si>
    <t>La Roche-sur-Yon</t>
  </si>
  <si>
    <t>Vienne</t>
  </si>
  <si>
    <t>Poitiers</t>
  </si>
  <si>
    <t>Haute-Vienne</t>
  </si>
  <si>
    <t>Limoges</t>
  </si>
  <si>
    <t>Vosges</t>
  </si>
  <si>
    <t>Épinal</t>
  </si>
  <si>
    <t>Yonne</t>
  </si>
  <si>
    <t>Auxerre</t>
  </si>
  <si>
    <t>Territoire-de-Belfort</t>
  </si>
  <si>
    <t>Belfort</t>
  </si>
  <si>
    <t>Essonne</t>
  </si>
  <si>
    <t>Évry</t>
  </si>
  <si>
    <t>Hauts-de-Seine</t>
  </si>
  <si>
    <t>Nanterre</t>
  </si>
  <si>
    <t>Seine-Saint-Denis</t>
  </si>
  <si>
    <t>Bobigny</t>
  </si>
  <si>
    <t>Val-de-Marne</t>
  </si>
  <si>
    <t>Créteil</t>
  </si>
  <si>
    <t>Pontoise</t>
  </si>
  <si>
    <t>Guadeloupe</t>
  </si>
  <si>
    <t>Basse-Terre</t>
  </si>
  <si>
    <t>Fort-de-France</t>
  </si>
  <si>
    <t>Cayenne</t>
  </si>
  <si>
    <t>Saint-Denis</t>
  </si>
  <si>
    <t>Dzaoudzi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</si>
  <si>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</si>
  <si>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</si>
  <si>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</si>
  <si>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</si>
  <si>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</si>
  <si>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</si>
  <si>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</si>
  <si>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</si>
  <si>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</si>
  <si>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</t>
  </si>
  <si>
    <t>Numéro de département du porteur</t>
  </si>
  <si>
    <t>Nom du département du porteur</t>
  </si>
  <si>
    <t>N°</t>
  </si>
  <si>
    <t>Département</t>
  </si>
  <si>
    <t>Chef-lieu</t>
  </si>
  <si>
    <t>Région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</si>
  <si>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</si>
  <si>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</si>
  <si>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</si>
  <si>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</si>
  <si>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</si>
  <si>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</si>
  <si>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</si>
  <si>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</si>
  <si>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</si>
  <si>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</si>
  <si>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</si>
  <si>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Côte-d'Or</t>
  </si>
  <si>
    <t>22</t>
  </si>
  <si>
    <t>Côtes d'Armor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</si>
  <si>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</si>
  <si>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</si>
  <si>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</si>
  <si>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</si>
  <si>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</si>
  <si>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</si>
  <si>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</si>
  <si>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</si>
  <si>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</si>
  <si>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</si>
  <si>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</si>
  <si>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</si>
  <si>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</si>
  <si>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</si>
  <si>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</si>
  <si>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</si>
  <si>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</si>
  <si>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</si>
  <si>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</si>
  <si>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</si>
  <si>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</si>
  <si>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</si>
  <si>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</si>
  <si>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</si>
  <si>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</si>
  <si>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</si>
  <si>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</si>
  <si>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</si>
  <si>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</si>
  <si>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</si>
  <si>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</si>
  <si>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</si>
  <si>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</si>
  <si>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</si>
  <si>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</si>
  <si>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</si>
  <si>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</si>
  <si>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</si>
  <si>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</si>
  <si>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</si>
  <si>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</si>
  <si>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</si>
  <si>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</si>
  <si>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</si>
  <si>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</si>
  <si>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</si>
  <si>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</si>
  <si>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</si>
  <si>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</si>
  <si>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</si>
  <si>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</si>
  <si>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</si>
  <si>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</si>
  <si>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</si>
  <si>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</si>
  <si>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</si>
  <si>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</si>
  <si>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</si>
  <si>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</si>
  <si>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</si>
  <si>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</si>
  <si>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</si>
  <si>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</si>
  <si>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</si>
  <si>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</si>
  <si>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Val-D'Oise</t>
  </si>
  <si>
    <t>971</t>
  </si>
  <si>
    <t>972</t>
  </si>
  <si>
    <t>973</t>
  </si>
  <si>
    <t>974</t>
  </si>
  <si>
    <t>976</t>
  </si>
  <si>
    <t>Nom de département du porteur</t>
  </si>
  <si>
    <r>
      <t>Montant net dont le porteur de projet a bénéficié (</t>
    </r>
    <r>
      <rPr>
        <i/>
        <sz val="9"/>
        <rFont val="Calibri"/>
        <family val="2"/>
        <scheme val="minor"/>
      </rPr>
      <t>= montant de la subvention accordée - reprise de crédits le cas échéant ou montant de la subvention accordée + affectation de crédits repris le cas échéant</t>
    </r>
    <r>
      <rPr>
        <sz val="9"/>
        <rFont val="Calibri"/>
        <family val="2"/>
        <scheme val="minor"/>
      </rPr>
      <t>)</t>
    </r>
  </si>
  <si>
    <r>
      <t xml:space="preserve">Numéro SIRET de l'organisme </t>
    </r>
    <r>
      <rPr>
        <u/>
        <sz val="9"/>
        <rFont val="Calibri"/>
        <family val="2"/>
        <scheme val="minor"/>
      </rPr>
      <t>porteur de projet</t>
    </r>
  </si>
  <si>
    <r>
      <t xml:space="preserve">Raison sociale de l'organisme </t>
    </r>
    <r>
      <rPr>
        <u/>
        <sz val="9"/>
        <rFont val="Calibri"/>
        <family val="2"/>
        <scheme val="minor"/>
      </rPr>
      <t>portant le projet</t>
    </r>
  </si>
  <si>
    <r>
      <t xml:space="preserve">Code postal de l'organisme </t>
    </r>
    <r>
      <rPr>
        <u/>
        <sz val="9"/>
        <rFont val="Calibri"/>
        <family val="2"/>
        <scheme val="minor"/>
      </rPr>
      <t>portant le projet</t>
    </r>
  </si>
  <si>
    <r>
      <t xml:space="preserve">Numéro de département de l'organisme </t>
    </r>
    <r>
      <rPr>
        <u/>
        <sz val="9"/>
        <rFont val="Calibri"/>
        <family val="2"/>
        <scheme val="minor"/>
      </rPr>
      <t>portant le projet</t>
    </r>
  </si>
  <si>
    <r>
      <t xml:space="preserve">Nom de département de l'organisme </t>
    </r>
    <r>
      <rPr>
        <u/>
        <sz val="9"/>
        <rFont val="Calibri"/>
        <family val="2"/>
        <scheme val="minor"/>
      </rPr>
      <t>portant le projet</t>
    </r>
  </si>
  <si>
    <r>
      <t>Projets instruits au niveau régional (</t>
    </r>
    <r>
      <rPr>
        <b/>
        <sz val="9"/>
        <rFont val="Calibri"/>
        <family val="2"/>
        <scheme val="minor"/>
      </rPr>
      <t>portée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régionale</t>
    </r>
    <r>
      <rPr>
        <sz val="9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 xml:space="preserve">multirégionale) </t>
    </r>
    <r>
      <rPr>
        <sz val="9"/>
        <rFont val="Calibri"/>
        <family val="2"/>
        <scheme val="minor"/>
      </rPr>
      <t xml:space="preserve"> ou national (</t>
    </r>
    <r>
      <rPr>
        <b/>
        <sz val="9"/>
        <rFont val="Calibri"/>
        <family val="2"/>
        <scheme val="minor"/>
      </rPr>
      <t>portée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nationale)</t>
    </r>
  </si>
  <si>
    <r>
      <t>Dans le cadre d'un projet, les établissements peuvent engager (i) l'</t>
    </r>
    <r>
      <rPr>
        <b/>
        <sz val="9"/>
        <rFont val="Calibri"/>
        <family val="2"/>
        <scheme val="minor"/>
      </rPr>
      <t>acquisition</t>
    </r>
    <r>
      <rPr>
        <sz val="9"/>
        <rFont val="Calibri"/>
        <family val="2"/>
        <scheme val="minor"/>
      </rPr>
      <t xml:space="preserve"> d'une solution DUI ou (ii) une </t>
    </r>
    <r>
      <rPr>
        <b/>
        <sz val="9"/>
        <rFont val="Calibri"/>
        <family val="2"/>
        <scheme val="minor"/>
      </rPr>
      <t>mise en conformité</t>
    </r>
    <r>
      <rPr>
        <sz val="9"/>
        <rFont val="Calibri"/>
        <family val="2"/>
        <scheme val="minor"/>
      </rPr>
      <t xml:space="preserve"> (évolution) d'une solution DUI existante. Dans les cas des projets mixtes, la typologie majoritaire du regroupement (grappe) est mentionnée.</t>
    </r>
  </si>
  <si>
    <t>Montant de la subvention demandée par le porteur de projet lors du dépôt de sa demande de financement</t>
  </si>
  <si>
    <t>Ce document référence l'ensemble des projets bénéficiaires d'un financement du programme ESMS Numérique depuis son lancement en 2021 jusqu'à fin 2022.</t>
  </si>
  <si>
    <r>
      <rPr>
        <b/>
        <sz val="9"/>
        <color theme="1"/>
        <rFont val="Calibri"/>
        <family val="2"/>
        <scheme val="minor"/>
      </rPr>
      <t>Point d'attention</t>
    </r>
    <r>
      <rPr>
        <sz val="9"/>
        <color theme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Les montants des subventions allouées aux projets financés sont calculés sur la base des régles édictées par les instructions ESMS Numérique relatives à chaque période de financement. Ce montant dépend du nombre d'ESSMS embarqués, de leur typologie (acquisition/mise en conformité), de leur portée (national/régional-multirégional), ainsi que de la présence ou non des organismes gestionnaires (OG) de petite taille. Il est à noter que l’attribution d’un financement plus élevé que ce qui est demandé par le porteur est possible par exception si l’ARS estime que le porteur a sous-évalué son besoin de financement, tout en respectant les montants maximums autorisés dans l’instruction.  </t>
    </r>
  </si>
  <si>
    <t>ADAPEI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</si>
</sst>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0" xfId="0" applyFont="1"/>
    <xf numFmtId="1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Fill="1"/>
    <xf numFmtId="0" fontId="7" fillId="0" borderId="5" xfId="0" applyFont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0" xfId="0" applyFont="1"/>
    <xf numFmtId="49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\ &quot;€&quot;"/>
      <alignment horizontal="center" vertical="bottom" textRotation="0" wrapText="0" indent="0" justifyLastLine="0" shrinkToFit="0" readingOrder="0"/>
    </dxf>
    <dxf>
      <numFmt numFmtId="164" formatCode="#,##0\ &quot;€&quot;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\ &quot;€&quot;"/>
      <alignment horizontal="center" vertical="bottom" textRotation="0" wrapText="0" indent="0" justifyLastLine="0" shrinkToFit="0" readingOrder="0"/>
    </dxf>
    <dxf>
      <numFmt numFmtId="164" formatCode="#,##0\ &quot;€&quot;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52AF6F-9E7C-4904-9A02-C30837FF0B2C}" name="Table1" displayName="Table1" ref="A3:K435" totalsRowCount="1" headerRowDxfId="19">
  <autoFilter ref="A3:K434" xr:uid="{E052AF6F-9E7C-4904-9A02-C30837FF0B2C}"/>
  <sortState ref="A4:K201">
    <sortCondition ref="F4:F201"/>
  </sortState>
  <tableColumns count="11">
    <tableColumn id="9" xr3:uid="{601D6508-51AE-4423-8D7C-AE8ABA8E5A24}" name="SIRET" dataDxfId="18" totalsRowDxfId="8"/>
    <tableColumn id="1" xr3:uid="{5908BB38-7658-4A96-9B2C-4CB19D50325D}" name="Porteur du projet"/>
    <tableColumn id="14" xr3:uid="{C0C884BC-204B-4B38-ABA1-559E19A6888C}" name="Numéro de département du porteur" dataDxfId="17" totalsRowDxfId="7"/>
    <tableColumn id="13" xr3:uid="{F25BACAB-9508-452B-A831-381D8DF64C2E}" name="Nom du département du porteur" dataDxfId="16">
      <calculatedColumnFormula>VLOOKUP(C4,Paramètres!K:N,2,FALSE)</calculatedColumnFormula>
    </tableColumn>
    <tableColumn id="2" xr3:uid="{EFA6D8A4-D5F1-4933-A264-82EDEDFBD237}" name="Portée du projet" dataDxfId="15" totalsRowDxfId="6"/>
    <tableColumn id="3" xr3:uid="{2D2F8379-A075-4465-B58D-D95A096BEA78}" name="Région porteuse" dataDxfId="14" totalsRowDxfId="5"/>
    <tableColumn id="4" xr3:uid="{94E29700-4B34-4808-8B66-7181865EA108}" name="Typologie du projet" dataDxfId="13" totalsRowDxfId="4"/>
    <tableColumn id="5" xr3:uid="{02E18392-3F47-4D99-94A4-2A34FF87E8F5}" name="Nb d'ESSMS embarqués par le projet" dataDxfId="12" totalsRowDxfId="3"/>
    <tableColumn id="8" xr3:uid="{EDA8BDAB-C733-43A8-8FCB-8D3D137B96D8}" name="Période de financement" dataDxfId="11" totalsRowDxfId="2"/>
    <tableColumn id="6" xr3:uid="{883E6F6C-EED5-4B65-BEE2-D0C176B3580F}" name="Montant demandé" dataDxfId="10" totalsRowDxfId="1"/>
    <tableColumn id="7" xr3:uid="{FE0810E9-6FBC-4027-82FB-350AFECCCF8D}" name="Montant net alloué" dataDxfId="9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C1D-19C3-4C33-AD6A-0A8E13264CAD}">
  <dimension ref="A1:C23"/>
  <sheetViews>
    <sheetView topLeftCell="A16" workbookViewId="0">
      <selection activeCell="A25" sqref="A25"/>
    </sheetView>
  </sheetViews>
  <sheetFormatPr baseColWidth="10" defaultColWidth="8.7109375" defaultRowHeight="15" x14ac:dyDescent="0.25"/>
  <cols>
    <col min="1" max="1" width="29.5703125" style="14" customWidth="1"/>
    <col min="2" max="2" width="69.140625" style="14" customWidth="1"/>
    <col min="3" max="3" width="42.140625" style="14" customWidth="1"/>
    <col min="4" max="16384" width="8.7109375" style="14"/>
  </cols>
  <sheetData>
    <row r="1" spans="1:3" x14ac:dyDescent="0.25">
      <c r="A1" s="44" t="s">
        <v>586</v>
      </c>
      <c r="B1" s="44"/>
      <c r="C1" s="44"/>
    </row>
    <row r="2" spans="1:3" ht="15.75" thickBot="1" x14ac:dyDescent="0.3">
      <c r="A2" s="15"/>
      <c r="B2" s="15"/>
    </row>
    <row r="3" spans="1:3" ht="24" customHeight="1" x14ac:dyDescent="0.25">
      <c r="A3" s="17" t="s">
        <v>576</v>
      </c>
      <c r="B3" s="45" t="s">
        <v>915</v>
      </c>
      <c r="C3" s="46"/>
    </row>
    <row r="4" spans="1:3" x14ac:dyDescent="0.25">
      <c r="A4" s="18" t="s">
        <v>579</v>
      </c>
      <c r="B4" s="47" t="s">
        <v>580</v>
      </c>
      <c r="C4" s="47"/>
    </row>
    <row r="5" spans="1:3" ht="15.75" thickBot="1" x14ac:dyDescent="0.3">
      <c r="A5" s="19" t="s">
        <v>577</v>
      </c>
      <c r="B5" s="48" t="s">
        <v>578</v>
      </c>
      <c r="C5" s="49"/>
    </row>
    <row r="6" spans="1:3" x14ac:dyDescent="0.25">
      <c r="A6" s="16"/>
      <c r="B6" s="16"/>
    </row>
    <row r="7" spans="1:3" x14ac:dyDescent="0.25">
      <c r="A7" s="43" t="s">
        <v>594</v>
      </c>
      <c r="B7" s="43"/>
    </row>
    <row r="8" spans="1:3" x14ac:dyDescent="0.25">
      <c r="A8" s="36" t="s">
        <v>574</v>
      </c>
      <c r="B8" s="36" t="s">
        <v>575</v>
      </c>
      <c r="C8" s="37" t="s">
        <v>591</v>
      </c>
    </row>
    <row r="9" spans="1:3" x14ac:dyDescent="0.25">
      <c r="A9" s="29" t="s">
        <v>43</v>
      </c>
      <c r="B9" s="24" t="s">
        <v>907</v>
      </c>
      <c r="C9" s="25" t="s">
        <v>588</v>
      </c>
    </row>
    <row r="10" spans="1:3" x14ac:dyDescent="0.25">
      <c r="A10" s="29" t="s">
        <v>0</v>
      </c>
      <c r="B10" s="24" t="s">
        <v>908</v>
      </c>
      <c r="C10" s="25" t="s">
        <v>589</v>
      </c>
    </row>
    <row r="11" spans="1:3" x14ac:dyDescent="0.25">
      <c r="A11" s="29" t="s">
        <v>600</v>
      </c>
      <c r="B11" s="24" t="s">
        <v>909</v>
      </c>
      <c r="C11" s="25" t="s">
        <v>589</v>
      </c>
    </row>
    <row r="12" spans="1:3" x14ac:dyDescent="0.25">
      <c r="A12" s="29" t="s">
        <v>814</v>
      </c>
      <c r="B12" s="24" t="s">
        <v>910</v>
      </c>
      <c r="C12" s="25" t="s">
        <v>589</v>
      </c>
    </row>
    <row r="13" spans="1:3" x14ac:dyDescent="0.25">
      <c r="A13" s="29" t="s">
        <v>905</v>
      </c>
      <c r="B13" s="24" t="s">
        <v>911</v>
      </c>
      <c r="C13" s="25" t="s">
        <v>589</v>
      </c>
    </row>
    <row r="14" spans="1:3" ht="24" x14ac:dyDescent="0.25">
      <c r="A14" s="29" t="s">
        <v>29</v>
      </c>
      <c r="B14" s="24" t="s">
        <v>912</v>
      </c>
      <c r="C14" s="25" t="s">
        <v>589</v>
      </c>
    </row>
    <row r="15" spans="1:3" x14ac:dyDescent="0.25">
      <c r="A15" s="29" t="s">
        <v>27</v>
      </c>
      <c r="B15" s="24" t="s">
        <v>587</v>
      </c>
      <c r="C15" s="25" t="s">
        <v>589</v>
      </c>
    </row>
    <row r="16" spans="1:3" ht="48" x14ac:dyDescent="0.25">
      <c r="A16" s="29" t="s">
        <v>28</v>
      </c>
      <c r="B16" s="24" t="s">
        <v>913</v>
      </c>
      <c r="C16" s="25" t="s">
        <v>589</v>
      </c>
    </row>
    <row r="17" spans="1:3" ht="24" x14ac:dyDescent="0.25">
      <c r="A17" s="29" t="s">
        <v>573</v>
      </c>
      <c r="B17" s="24" t="s">
        <v>592</v>
      </c>
      <c r="C17" s="25" t="s">
        <v>590</v>
      </c>
    </row>
    <row r="18" spans="1:3" x14ac:dyDescent="0.25">
      <c r="A18" s="29" t="s">
        <v>31</v>
      </c>
      <c r="B18" s="24" t="s">
        <v>593</v>
      </c>
      <c r="C18" s="25" t="s">
        <v>589</v>
      </c>
    </row>
    <row r="19" spans="1:3" ht="24" x14ac:dyDescent="0.25">
      <c r="A19" s="29" t="s">
        <v>41</v>
      </c>
      <c r="B19" s="24" t="s">
        <v>914</v>
      </c>
      <c r="C19" s="25" t="s">
        <v>589</v>
      </c>
    </row>
    <row r="20" spans="1:3" ht="36" x14ac:dyDescent="0.25">
      <c r="A20" s="29" t="s">
        <v>581</v>
      </c>
      <c r="B20" s="24" t="s">
        <v>906</v>
      </c>
      <c r="C20" s="25" t="s">
        <v>589</v>
      </c>
    </row>
    <row r="22" spans="1:3" ht="15.75" thickBot="1" x14ac:dyDescent="0.3">
      <c r="A22" s="35"/>
    </row>
    <row r="23" spans="1:3" ht="86.1" customHeight="1" thickBot="1" x14ac:dyDescent="0.3">
      <c r="A23" s="40" t="s">
        <v>916</v>
      </c>
      <c r="B23" s="41"/>
      <c r="C23" s="42"/>
    </row>
  </sheetData>
  <mergeCells count="6">
    <mergeCell ref="A23:C23"/>
    <mergeCell ref="A7:B7"/>
    <mergeCell ref="A1:C1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EB35-C2C2-4AB9-B0F5-BAA9BFB2EBD9}">
  <dimension ref="A1:K435"/>
  <sheetViews>
    <sheetView tabSelected="1" topLeftCell="H1" zoomScale="70" zoomScaleNormal="70" workbookViewId="0">
      <selection activeCell="K36" sqref="K36"/>
    </sheetView>
  </sheetViews>
  <sheetFormatPr baseColWidth="10" defaultColWidth="9.140625" defaultRowHeight="15" x14ac:dyDescent="0.25"/>
  <cols>
    <col min="1" max="1" width="21.85546875" style="1" customWidth="1"/>
    <col min="2" max="2" width="106.42578125" customWidth="1"/>
    <col min="3" max="3" width="27.140625" style="3" customWidth="1"/>
    <col min="4" max="4" width="27.140625" customWidth="1"/>
    <col min="5" max="5" width="37.5703125" customWidth="1"/>
    <col min="6" max="6" width="42.5703125" style="3" customWidth="1"/>
    <col min="7" max="7" width="37.85546875" style="3" bestFit="1" customWidth="1"/>
    <col min="8" max="8" width="30.7109375" style="3" customWidth="1"/>
    <col min="9" max="9" width="36.42578125" bestFit="1" customWidth="1"/>
    <col min="10" max="10" width="28.5703125" style="6" customWidth="1"/>
    <col min="11" max="11" width="30.42578125" customWidth="1"/>
    <col min="12" max="12" width="22.85546875" customWidth="1"/>
    <col min="13" max="13" width="9.140625" customWidth="1"/>
  </cols>
  <sheetData>
    <row r="1" spans="1:11" ht="16.5" thickBot="1" x14ac:dyDescent="0.3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3" spans="1:11" ht="53.25" customHeight="1" x14ac:dyDescent="0.25">
      <c r="A3" s="20" t="s">
        <v>43</v>
      </c>
      <c r="B3" s="21" t="s">
        <v>0</v>
      </c>
      <c r="C3" s="21" t="s">
        <v>814</v>
      </c>
      <c r="D3" s="21" t="s">
        <v>815</v>
      </c>
      <c r="E3" s="21" t="s">
        <v>29</v>
      </c>
      <c r="F3" s="21" t="s">
        <v>27</v>
      </c>
      <c r="G3" s="21" t="s">
        <v>28</v>
      </c>
      <c r="H3" s="21" t="s">
        <v>30</v>
      </c>
      <c r="I3" s="22" t="s">
        <v>31</v>
      </c>
      <c r="J3" s="21" t="s">
        <v>41</v>
      </c>
      <c r="K3" s="21" t="s">
        <v>581</v>
      </c>
    </row>
    <row r="4" spans="1:11" x14ac:dyDescent="0.25">
      <c r="A4" s="1">
        <v>77560256800104</v>
      </c>
      <c r="B4" t="s">
        <v>44</v>
      </c>
      <c r="C4" s="5" t="s">
        <v>853</v>
      </c>
      <c r="D4" t="str">
        <f>VLOOKUP(C4,Paramètres!K:N,2,FALSE)</f>
        <v>Loire</v>
      </c>
      <c r="E4" s="3" t="s">
        <v>25</v>
      </c>
      <c r="F4" s="3" t="s">
        <v>6</v>
      </c>
      <c r="G4" s="3" t="s">
        <v>3</v>
      </c>
      <c r="H4" s="1">
        <v>42</v>
      </c>
      <c r="I4" s="5">
        <v>2021</v>
      </c>
      <c r="J4" s="2">
        <v>575000</v>
      </c>
      <c r="K4" s="13">
        <v>634415</v>
      </c>
    </row>
    <row r="5" spans="1:11" x14ac:dyDescent="0.25">
      <c r="A5" s="1">
        <v>78805937600251</v>
      </c>
      <c r="B5" t="s">
        <v>164</v>
      </c>
      <c r="C5" s="5" t="s">
        <v>849</v>
      </c>
      <c r="D5" t="str">
        <f>VLOOKUP(C5,Paramètres!K:N,2,FALSE)</f>
        <v>Isère</v>
      </c>
      <c r="E5" s="3" t="s">
        <v>25</v>
      </c>
      <c r="F5" s="3" t="s">
        <v>6</v>
      </c>
      <c r="G5" s="3" t="s">
        <v>3</v>
      </c>
      <c r="H5" s="1">
        <v>31</v>
      </c>
      <c r="I5" s="5">
        <v>2021</v>
      </c>
      <c r="J5" s="2">
        <v>750000</v>
      </c>
      <c r="K5" s="13">
        <v>779317</v>
      </c>
    </row>
    <row r="6" spans="1:11" x14ac:dyDescent="0.25">
      <c r="A6" s="11">
        <v>82855911200010</v>
      </c>
      <c r="B6" s="7" t="s">
        <v>188</v>
      </c>
      <c r="C6" s="27" t="s">
        <v>601</v>
      </c>
      <c r="D6" t="str">
        <f>VLOOKUP(C6,Paramètres!K:N,2,FALSE)</f>
        <v>Paris</v>
      </c>
      <c r="E6" s="3" t="s">
        <v>24</v>
      </c>
      <c r="F6" s="3" t="s">
        <v>6</v>
      </c>
      <c r="G6" s="3" t="s">
        <v>4</v>
      </c>
      <c r="H6" s="1">
        <v>29</v>
      </c>
      <c r="I6" s="5">
        <v>2021</v>
      </c>
      <c r="J6" s="2">
        <v>290000</v>
      </c>
      <c r="K6" s="13">
        <v>290000</v>
      </c>
    </row>
    <row r="7" spans="1:11" x14ac:dyDescent="0.25">
      <c r="A7" s="1">
        <v>26630774300010</v>
      </c>
      <c r="B7" t="s">
        <v>45</v>
      </c>
      <c r="C7" s="5" t="s">
        <v>874</v>
      </c>
      <c r="D7" t="str">
        <f>VLOOKUP(C7,Paramètres!K:N,2,FALSE)</f>
        <v>Puy-de-Dôme</v>
      </c>
      <c r="E7" s="3" t="s">
        <v>24</v>
      </c>
      <c r="F7" s="3" t="s">
        <v>6</v>
      </c>
      <c r="G7" s="3" t="s">
        <v>4</v>
      </c>
      <c r="H7" s="1">
        <v>24</v>
      </c>
      <c r="I7" s="5">
        <v>2021</v>
      </c>
      <c r="J7" s="2">
        <v>449500</v>
      </c>
      <c r="K7" s="13">
        <v>449500</v>
      </c>
    </row>
    <row r="8" spans="1:11" x14ac:dyDescent="0.25">
      <c r="A8" s="8">
        <v>77990467100178</v>
      </c>
      <c r="B8" t="s">
        <v>46</v>
      </c>
      <c r="C8" s="5" t="s">
        <v>880</v>
      </c>
      <c r="D8" t="str">
        <f>VLOOKUP(C8,Paramètres!K:N,2,FALSE)</f>
        <v>Rhône</v>
      </c>
      <c r="E8" s="3" t="s">
        <v>24</v>
      </c>
      <c r="F8" s="3" t="s">
        <v>6</v>
      </c>
      <c r="G8" s="3" t="s">
        <v>4</v>
      </c>
      <c r="H8" s="1">
        <v>30</v>
      </c>
      <c r="I8" s="5">
        <v>2021</v>
      </c>
      <c r="J8" s="2">
        <v>300000</v>
      </c>
      <c r="K8" s="13">
        <v>300000</v>
      </c>
    </row>
    <row r="9" spans="1:11" x14ac:dyDescent="0.25">
      <c r="A9" s="1">
        <v>40881470500021</v>
      </c>
      <c r="B9" t="s">
        <v>165</v>
      </c>
      <c r="C9" s="5" t="s">
        <v>880</v>
      </c>
      <c r="D9" t="str">
        <f>VLOOKUP(C9,Paramètres!K:N,2,FALSE)</f>
        <v>Rhône</v>
      </c>
      <c r="E9" s="3" t="s">
        <v>25</v>
      </c>
      <c r="F9" s="3" t="s">
        <v>6</v>
      </c>
      <c r="G9" s="3" t="s">
        <v>3</v>
      </c>
      <c r="H9" s="1">
        <v>16</v>
      </c>
      <c r="I9" s="5">
        <v>2021</v>
      </c>
      <c r="J9" s="2">
        <v>535000</v>
      </c>
      <c r="K9" s="13">
        <v>550625</v>
      </c>
    </row>
    <row r="10" spans="1:11" x14ac:dyDescent="0.25">
      <c r="A10" s="1">
        <v>40125156602093</v>
      </c>
      <c r="B10" t="s">
        <v>47</v>
      </c>
      <c r="C10" s="5" t="s">
        <v>604</v>
      </c>
      <c r="D10" t="str">
        <f>VLOOKUP(C10,Paramètres!K:N,2,FALSE)</f>
        <v>Hauts-de-Seine</v>
      </c>
      <c r="E10" s="3" t="s">
        <v>24</v>
      </c>
      <c r="F10" s="3" t="s">
        <v>6</v>
      </c>
      <c r="G10" s="3" t="s">
        <v>4</v>
      </c>
      <c r="H10" s="1">
        <v>15</v>
      </c>
      <c r="I10" s="5">
        <v>2021</v>
      </c>
      <c r="J10" s="2">
        <v>150000</v>
      </c>
      <c r="K10" s="13">
        <v>150000</v>
      </c>
    </row>
    <row r="11" spans="1:11" x14ac:dyDescent="0.25">
      <c r="A11" s="1">
        <v>80125271900019</v>
      </c>
      <c r="B11" t="s">
        <v>48</v>
      </c>
      <c r="C11" s="5" t="s">
        <v>880</v>
      </c>
      <c r="D11" t="str">
        <f>VLOOKUP(C11,Paramètres!K:N,2,FALSE)</f>
        <v>Rhône</v>
      </c>
      <c r="E11" s="3" t="s">
        <v>26</v>
      </c>
      <c r="F11" s="3" t="s">
        <v>6</v>
      </c>
      <c r="G11" s="3" t="s">
        <v>4</v>
      </c>
      <c r="H11" s="4">
        <v>78</v>
      </c>
      <c r="I11" s="5">
        <v>2021</v>
      </c>
      <c r="J11" s="2">
        <v>200000</v>
      </c>
      <c r="K11" s="13">
        <v>190000</v>
      </c>
    </row>
    <row r="12" spans="1:11" x14ac:dyDescent="0.25">
      <c r="A12" s="1">
        <v>77564325700071</v>
      </c>
      <c r="B12" t="s">
        <v>166</v>
      </c>
      <c r="C12" s="5" t="s">
        <v>880</v>
      </c>
      <c r="D12" t="str">
        <f>VLOOKUP(C12,Paramètres!K:N,2,FALSE)</f>
        <v>Rhône</v>
      </c>
      <c r="E12" s="3" t="s">
        <v>25</v>
      </c>
      <c r="F12" s="3" t="s">
        <v>6</v>
      </c>
      <c r="G12" s="3" t="s">
        <v>3</v>
      </c>
      <c r="H12" s="1">
        <v>34</v>
      </c>
      <c r="I12" s="5">
        <v>2021</v>
      </c>
      <c r="J12" s="2">
        <v>850000</v>
      </c>
      <c r="K12" s="13">
        <v>850000</v>
      </c>
    </row>
    <row r="13" spans="1:11" x14ac:dyDescent="0.25">
      <c r="A13" s="1">
        <v>84251286500010</v>
      </c>
      <c r="B13" t="s">
        <v>167</v>
      </c>
      <c r="C13" s="5" t="s">
        <v>806</v>
      </c>
      <c r="D13" t="str">
        <f>VLOOKUP(C13,Paramètres!K:N,2,FALSE)</f>
        <v>Allier</v>
      </c>
      <c r="E13" s="3" t="s">
        <v>24</v>
      </c>
      <c r="F13" s="3" t="s">
        <v>6</v>
      </c>
      <c r="G13" s="3" t="s">
        <v>4</v>
      </c>
      <c r="H13" s="1">
        <v>24</v>
      </c>
      <c r="I13" s="5">
        <v>2021</v>
      </c>
      <c r="J13" s="2">
        <v>250000</v>
      </c>
      <c r="K13" s="13">
        <v>250000</v>
      </c>
    </row>
    <row r="14" spans="1:11" x14ac:dyDescent="0.25">
      <c r="A14" s="1">
        <v>26630774300010</v>
      </c>
      <c r="B14" t="s">
        <v>168</v>
      </c>
      <c r="C14" s="5" t="s">
        <v>874</v>
      </c>
      <c r="D14" t="str">
        <f>VLOOKUP(C14,Paramètres!K:N,2,FALSE)</f>
        <v>Puy-de-Dôme</v>
      </c>
      <c r="E14" s="3" t="s">
        <v>24</v>
      </c>
      <c r="F14" s="3" t="s">
        <v>6</v>
      </c>
      <c r="G14" s="3" t="s">
        <v>3</v>
      </c>
      <c r="H14" s="1">
        <v>25</v>
      </c>
      <c r="I14" s="5">
        <v>2021</v>
      </c>
      <c r="J14" s="2">
        <v>1120000</v>
      </c>
      <c r="K14" s="13">
        <v>1120000</v>
      </c>
    </row>
    <row r="15" spans="1:11" x14ac:dyDescent="0.25">
      <c r="A15" s="1">
        <v>77564661500325</v>
      </c>
      <c r="B15" t="s">
        <v>49</v>
      </c>
      <c r="C15" s="5" t="s">
        <v>880</v>
      </c>
      <c r="D15" t="str">
        <f>VLOOKUP(C15,Paramètres!K:N,2,FALSE)</f>
        <v>Rhône</v>
      </c>
      <c r="E15" s="3" t="s">
        <v>25</v>
      </c>
      <c r="F15" s="3" t="s">
        <v>6</v>
      </c>
      <c r="G15" s="3" t="s">
        <v>4</v>
      </c>
      <c r="H15" s="1">
        <v>25</v>
      </c>
      <c r="I15" s="5">
        <v>2021</v>
      </c>
      <c r="J15" s="2">
        <v>433256</v>
      </c>
      <c r="K15" s="13">
        <v>433256</v>
      </c>
    </row>
    <row r="16" spans="1:11" x14ac:dyDescent="0.25">
      <c r="A16" s="1">
        <v>26741107200239</v>
      </c>
      <c r="B16" t="s">
        <v>169</v>
      </c>
      <c r="C16" s="5" t="s">
        <v>885</v>
      </c>
      <c r="D16" t="str">
        <f>VLOOKUP(C16,Paramètres!K:N,2,FALSE)</f>
        <v>Haute-Savoie</v>
      </c>
      <c r="E16" s="3" t="s">
        <v>24</v>
      </c>
      <c r="F16" s="3" t="s">
        <v>6</v>
      </c>
      <c r="G16" s="3" t="s">
        <v>3</v>
      </c>
      <c r="H16" s="4">
        <v>14</v>
      </c>
      <c r="I16" s="5">
        <v>2021</v>
      </c>
      <c r="J16" s="2">
        <v>745000</v>
      </c>
      <c r="K16" s="10">
        <v>745000</v>
      </c>
    </row>
    <row r="17" spans="1:11" x14ac:dyDescent="0.25">
      <c r="A17" s="1">
        <v>77560252700035</v>
      </c>
      <c r="B17" t="s">
        <v>50</v>
      </c>
      <c r="C17" s="5" t="s">
        <v>853</v>
      </c>
      <c r="D17" t="str">
        <f>VLOOKUP(C17,Paramètres!K:N,2,FALSE)</f>
        <v>Loire</v>
      </c>
      <c r="E17" s="3" t="s">
        <v>25</v>
      </c>
      <c r="F17" s="3" t="s">
        <v>6</v>
      </c>
      <c r="G17" s="3" t="s">
        <v>4</v>
      </c>
      <c r="H17" s="1">
        <v>30</v>
      </c>
      <c r="I17" s="5">
        <v>2021</v>
      </c>
      <c r="J17" s="2">
        <v>475000</v>
      </c>
      <c r="K17" s="13">
        <v>475000</v>
      </c>
    </row>
    <row r="18" spans="1:11" x14ac:dyDescent="0.25">
      <c r="A18" s="1">
        <v>77560248500663</v>
      </c>
      <c r="B18" t="s">
        <v>51</v>
      </c>
      <c r="C18" s="5" t="s">
        <v>853</v>
      </c>
      <c r="D18" t="str">
        <f>VLOOKUP(C18,Paramètres!K:N,2,FALSE)</f>
        <v>Loire</v>
      </c>
      <c r="E18" s="3" t="s">
        <v>24</v>
      </c>
      <c r="F18" s="3" t="s">
        <v>6</v>
      </c>
      <c r="G18" s="3" t="s">
        <v>3</v>
      </c>
      <c r="H18" s="1">
        <v>49</v>
      </c>
      <c r="I18" s="5">
        <v>2021</v>
      </c>
      <c r="J18" s="2">
        <v>846959</v>
      </c>
      <c r="K18" s="13">
        <v>846959</v>
      </c>
    </row>
    <row r="19" spans="1:11" x14ac:dyDescent="0.25">
      <c r="A19" s="1">
        <v>13002972100011</v>
      </c>
      <c r="B19" t="s">
        <v>52</v>
      </c>
      <c r="C19" s="5" t="s">
        <v>880</v>
      </c>
      <c r="D19" t="str">
        <f>VLOOKUP(C19,Paramètres!K:N,2,FALSE)</f>
        <v>Rhône</v>
      </c>
      <c r="E19" s="3" t="s">
        <v>24</v>
      </c>
      <c r="F19" s="3" t="s">
        <v>6</v>
      </c>
      <c r="G19" s="3" t="s">
        <v>3</v>
      </c>
      <c r="H19" s="1">
        <v>21</v>
      </c>
      <c r="I19" s="5">
        <v>2021</v>
      </c>
      <c r="J19" s="2">
        <v>1060000</v>
      </c>
      <c r="K19" s="13">
        <v>1060000</v>
      </c>
    </row>
    <row r="20" spans="1:11" x14ac:dyDescent="0.25">
      <c r="A20" s="1">
        <v>77564828000649</v>
      </c>
      <c r="B20" t="s">
        <v>53</v>
      </c>
      <c r="C20" s="5" t="s">
        <v>880</v>
      </c>
      <c r="D20" t="str">
        <f>VLOOKUP(C20,Paramètres!K:N,2,FALSE)</f>
        <v>Rhône</v>
      </c>
      <c r="E20" s="3" t="s">
        <v>24</v>
      </c>
      <c r="F20" s="3" t="s">
        <v>6</v>
      </c>
      <c r="G20" s="3" t="s">
        <v>4</v>
      </c>
      <c r="H20" s="1">
        <v>49</v>
      </c>
      <c r="I20" s="5">
        <v>2021</v>
      </c>
      <c r="J20" s="2">
        <v>490000</v>
      </c>
      <c r="K20" s="13">
        <v>490000</v>
      </c>
    </row>
    <row r="21" spans="1:11" x14ac:dyDescent="0.25">
      <c r="A21" s="1">
        <v>77649991500150</v>
      </c>
      <c r="B21" t="s">
        <v>170</v>
      </c>
      <c r="C21" s="5" t="s">
        <v>884</v>
      </c>
      <c r="D21" t="str">
        <f>VLOOKUP(C21,Paramètres!K:N,2,FALSE)</f>
        <v>Savoie</v>
      </c>
      <c r="E21" s="3" t="s">
        <v>24</v>
      </c>
      <c r="F21" s="3" t="s">
        <v>6</v>
      </c>
      <c r="G21" s="3" t="s">
        <v>3</v>
      </c>
      <c r="H21" s="1">
        <v>20</v>
      </c>
      <c r="I21" s="5">
        <v>2021</v>
      </c>
      <c r="J21" s="2">
        <v>500000</v>
      </c>
      <c r="K21" s="13">
        <v>500000</v>
      </c>
    </row>
    <row r="22" spans="1:11" x14ac:dyDescent="0.25">
      <c r="A22" s="1">
        <v>77554456200017</v>
      </c>
      <c r="B22" t="s">
        <v>54</v>
      </c>
      <c r="C22" s="5" t="s">
        <v>880</v>
      </c>
      <c r="D22" t="str">
        <f>VLOOKUP(C22,Paramètres!K:N,2,FALSE)</f>
        <v>Rhône</v>
      </c>
      <c r="E22" s="3" t="s">
        <v>24</v>
      </c>
      <c r="F22" s="3" t="s">
        <v>6</v>
      </c>
      <c r="G22" s="3" t="s">
        <v>3</v>
      </c>
      <c r="H22" s="1">
        <v>17</v>
      </c>
      <c r="I22" s="5">
        <v>2021</v>
      </c>
      <c r="J22" s="2">
        <v>425000</v>
      </c>
      <c r="K22" s="13">
        <v>425000</v>
      </c>
    </row>
    <row r="23" spans="1:11" x14ac:dyDescent="0.25">
      <c r="A23" s="1">
        <v>32198413000310</v>
      </c>
      <c r="B23" t="s">
        <v>55</v>
      </c>
      <c r="C23" s="5" t="s">
        <v>825</v>
      </c>
      <c r="D23" t="str">
        <f>VLOOKUP(C23,Paramètres!K:N,2,FALSE)</f>
        <v>Cantal</v>
      </c>
      <c r="E23" s="3" t="s">
        <v>24</v>
      </c>
      <c r="F23" s="3" t="s">
        <v>6</v>
      </c>
      <c r="G23" s="3" t="s">
        <v>3</v>
      </c>
      <c r="H23" s="1">
        <v>26</v>
      </c>
      <c r="I23" s="5">
        <v>2021</v>
      </c>
      <c r="J23" s="2">
        <v>650000</v>
      </c>
      <c r="K23" s="13">
        <v>650000</v>
      </c>
    </row>
    <row r="24" spans="1:11" x14ac:dyDescent="0.25">
      <c r="A24" s="1">
        <v>78805937600251</v>
      </c>
      <c r="B24" t="s">
        <v>171</v>
      </c>
      <c r="C24" s="5" t="s">
        <v>849</v>
      </c>
      <c r="D24" t="str">
        <f>VLOOKUP(C24,Paramètres!K:N,2,FALSE)</f>
        <v>Isère</v>
      </c>
      <c r="E24" s="3" t="s">
        <v>24</v>
      </c>
      <c r="F24" s="3" t="s">
        <v>6</v>
      </c>
      <c r="G24" s="3" t="s">
        <v>3</v>
      </c>
      <c r="H24" s="1">
        <v>15</v>
      </c>
      <c r="I24" s="5">
        <v>2021</v>
      </c>
      <c r="J24" s="2">
        <v>375000</v>
      </c>
      <c r="K24" s="13">
        <v>375000</v>
      </c>
    </row>
    <row r="25" spans="1:11" x14ac:dyDescent="0.25">
      <c r="A25" s="1">
        <v>77557345400334</v>
      </c>
      <c r="B25" t="s">
        <v>56</v>
      </c>
      <c r="C25" s="5" t="s">
        <v>837</v>
      </c>
      <c r="D25" t="str">
        <f>VLOOKUP(C25,Paramètres!K:N,2,FALSE)</f>
        <v>Drôme</v>
      </c>
      <c r="E25" s="3" t="s">
        <v>24</v>
      </c>
      <c r="F25" s="3" t="s">
        <v>6</v>
      </c>
      <c r="G25" s="3" t="s">
        <v>4</v>
      </c>
      <c r="H25" s="1">
        <v>32</v>
      </c>
      <c r="I25" s="5">
        <v>2021</v>
      </c>
      <c r="J25" s="2">
        <v>265157</v>
      </c>
      <c r="K25" s="13">
        <v>265157</v>
      </c>
    </row>
    <row r="26" spans="1:11" x14ac:dyDescent="0.25">
      <c r="A26" s="8">
        <v>77990467100178</v>
      </c>
      <c r="B26" t="s">
        <v>46</v>
      </c>
      <c r="C26" s="5" t="s">
        <v>880</v>
      </c>
      <c r="D26" t="str">
        <f>VLOOKUP(C26,Paramètres!K:N,2,FALSE)</f>
        <v>Rhône</v>
      </c>
      <c r="E26" s="3" t="s">
        <v>24</v>
      </c>
      <c r="F26" s="3" t="s">
        <v>6</v>
      </c>
      <c r="G26" s="3" t="s">
        <v>4</v>
      </c>
      <c r="H26" s="1">
        <v>15</v>
      </c>
      <c r="I26" s="5">
        <v>2021</v>
      </c>
      <c r="J26" s="2">
        <v>150000</v>
      </c>
      <c r="K26" s="13">
        <v>150000</v>
      </c>
    </row>
    <row r="27" spans="1:11" x14ac:dyDescent="0.25">
      <c r="A27" s="1">
        <v>82855911200010</v>
      </c>
      <c r="B27" t="s">
        <v>188</v>
      </c>
      <c r="C27" s="5" t="s">
        <v>601</v>
      </c>
      <c r="D27" t="str">
        <f>VLOOKUP(C27,Paramètres!K:N,2,FALSE)</f>
        <v>Paris</v>
      </c>
      <c r="E27" s="3" t="s">
        <v>24</v>
      </c>
      <c r="F27" s="3" t="s">
        <v>6</v>
      </c>
      <c r="G27" s="3" t="s">
        <v>4</v>
      </c>
      <c r="H27" s="1">
        <v>23</v>
      </c>
      <c r="I27" s="5">
        <v>2021</v>
      </c>
      <c r="J27" s="2">
        <v>275000</v>
      </c>
      <c r="K27" s="13">
        <v>275000</v>
      </c>
    </row>
    <row r="28" spans="1:11" x14ac:dyDescent="0.25">
      <c r="A28" s="1">
        <v>77559584600293</v>
      </c>
      <c r="B28" t="s">
        <v>172</v>
      </c>
      <c r="C28" s="5" t="s">
        <v>849</v>
      </c>
      <c r="D28" t="str">
        <f>VLOOKUP(C28,Paramètres!K:N,2,FALSE)</f>
        <v>Isère</v>
      </c>
      <c r="E28" s="3" t="s">
        <v>24</v>
      </c>
      <c r="F28" s="3" t="s">
        <v>6</v>
      </c>
      <c r="G28" s="3" t="s">
        <v>3</v>
      </c>
      <c r="H28" s="1">
        <v>14</v>
      </c>
      <c r="I28" s="5">
        <v>2021</v>
      </c>
      <c r="J28" s="2">
        <v>426155</v>
      </c>
      <c r="K28" s="13">
        <v>426155</v>
      </c>
    </row>
    <row r="29" spans="1:11" x14ac:dyDescent="0.25">
      <c r="A29" s="1">
        <v>77556255600339</v>
      </c>
      <c r="B29" t="s">
        <v>70</v>
      </c>
      <c r="C29" s="5" t="s">
        <v>880</v>
      </c>
      <c r="D29" t="str">
        <f>VLOOKUP(C29,Paramètres!K:N,2,FALSE)</f>
        <v>Rhône</v>
      </c>
      <c r="E29" s="3" t="s">
        <v>25</v>
      </c>
      <c r="F29" s="3" t="s">
        <v>6</v>
      </c>
      <c r="G29" s="3" t="s">
        <v>4</v>
      </c>
      <c r="H29" s="8">
        <v>23</v>
      </c>
      <c r="I29" s="5">
        <v>2022</v>
      </c>
      <c r="J29" s="2">
        <v>240000</v>
      </c>
      <c r="K29" s="13">
        <v>240000</v>
      </c>
    </row>
    <row r="30" spans="1:11" x14ac:dyDescent="0.25">
      <c r="A30" s="1">
        <v>77563330800017</v>
      </c>
      <c r="B30" s="7" t="s">
        <v>89</v>
      </c>
      <c r="C30" s="27" t="s">
        <v>874</v>
      </c>
      <c r="D30" t="str">
        <f>VLOOKUP(C30,Paramètres!K:N,2,FALSE)</f>
        <v>Puy-de-Dôme</v>
      </c>
      <c r="E30" s="3" t="s">
        <v>25</v>
      </c>
      <c r="F30" s="3" t="s">
        <v>6</v>
      </c>
      <c r="G30" s="3" t="s">
        <v>4</v>
      </c>
      <c r="H30" s="1">
        <v>12</v>
      </c>
      <c r="I30" s="5">
        <v>2022</v>
      </c>
      <c r="J30" s="2">
        <v>93000</v>
      </c>
      <c r="K30" s="13">
        <v>93000</v>
      </c>
    </row>
    <row r="31" spans="1:11" x14ac:dyDescent="0.25">
      <c r="A31" s="1">
        <v>77563330800017</v>
      </c>
      <c r="B31" s="7" t="s">
        <v>90</v>
      </c>
      <c r="C31" s="27" t="s">
        <v>874</v>
      </c>
      <c r="D31" t="str">
        <f>VLOOKUP(C31,Paramètres!K:N,2,FALSE)</f>
        <v>Puy-de-Dôme</v>
      </c>
      <c r="E31" s="3" t="s">
        <v>25</v>
      </c>
      <c r="F31" s="3" t="s">
        <v>6</v>
      </c>
      <c r="G31" s="3" t="s">
        <v>4</v>
      </c>
      <c r="H31" s="1">
        <v>15</v>
      </c>
      <c r="I31" s="5">
        <v>2022</v>
      </c>
      <c r="J31" s="2">
        <v>75000</v>
      </c>
      <c r="K31" s="13">
        <v>75000</v>
      </c>
    </row>
    <row r="32" spans="1:11" x14ac:dyDescent="0.25">
      <c r="A32" s="1">
        <v>90107692700010</v>
      </c>
      <c r="B32" s="7" t="s">
        <v>91</v>
      </c>
      <c r="C32" s="27" t="s">
        <v>880</v>
      </c>
      <c r="D32" t="str">
        <f>VLOOKUP(C32,Paramètres!K:N,2,FALSE)</f>
        <v>Rhône</v>
      </c>
      <c r="E32" s="3" t="s">
        <v>25</v>
      </c>
      <c r="F32" s="3" t="s">
        <v>6</v>
      </c>
      <c r="G32" s="3" t="s">
        <v>3</v>
      </c>
      <c r="H32" s="1">
        <v>24</v>
      </c>
      <c r="I32" s="5">
        <v>2022</v>
      </c>
      <c r="J32" s="2">
        <v>745448</v>
      </c>
      <c r="K32" s="13">
        <v>745448</v>
      </c>
    </row>
    <row r="33" spans="1:11" x14ac:dyDescent="0.25">
      <c r="A33" s="1">
        <v>77564749800572</v>
      </c>
      <c r="B33" t="s">
        <v>189</v>
      </c>
      <c r="C33" s="5" t="s">
        <v>880</v>
      </c>
      <c r="D33" t="str">
        <f>VLOOKUP(C33,Paramètres!K:N,2,FALSE)</f>
        <v>Rhône</v>
      </c>
      <c r="E33" s="3" t="s">
        <v>24</v>
      </c>
      <c r="F33" s="3" t="s">
        <v>6</v>
      </c>
      <c r="G33" s="3" t="s">
        <v>3</v>
      </c>
      <c r="H33" s="1">
        <v>16</v>
      </c>
      <c r="I33" s="5">
        <v>2022</v>
      </c>
      <c r="J33" s="2">
        <v>344000</v>
      </c>
      <c r="K33" s="13">
        <v>344000</v>
      </c>
    </row>
    <row r="34" spans="1:11" x14ac:dyDescent="0.25">
      <c r="A34" s="1">
        <v>34419368500031</v>
      </c>
      <c r="B34" t="s">
        <v>190</v>
      </c>
      <c r="C34" s="5" t="s">
        <v>804</v>
      </c>
      <c r="D34" t="str">
        <f>VLOOKUP(C34,Paramètres!K:N,2,FALSE)</f>
        <v>Ain</v>
      </c>
      <c r="E34" s="3" t="s">
        <v>24</v>
      </c>
      <c r="F34" s="3" t="s">
        <v>6</v>
      </c>
      <c r="G34" s="3" t="s">
        <v>4</v>
      </c>
      <c r="H34" s="1">
        <v>16</v>
      </c>
      <c r="I34" s="5">
        <v>2022</v>
      </c>
      <c r="J34" s="2">
        <v>274324</v>
      </c>
      <c r="K34" s="13">
        <v>274324</v>
      </c>
    </row>
    <row r="35" spans="1:11" x14ac:dyDescent="0.25">
      <c r="A35" s="1">
        <v>53908493900039</v>
      </c>
      <c r="B35" t="s">
        <v>58</v>
      </c>
      <c r="C35" s="5" t="s">
        <v>880</v>
      </c>
      <c r="D35" t="str">
        <f>VLOOKUP(C35,Paramètres!K:N,2,FALSE)</f>
        <v>Rhône</v>
      </c>
      <c r="E35" s="3" t="s">
        <v>24</v>
      </c>
      <c r="F35" s="3" t="s">
        <v>6</v>
      </c>
      <c r="G35" s="3" t="s">
        <v>4</v>
      </c>
      <c r="H35" s="1">
        <v>18</v>
      </c>
      <c r="I35" s="5">
        <v>2022</v>
      </c>
      <c r="J35" s="2">
        <v>132393</v>
      </c>
      <c r="K35" s="13">
        <v>132393</v>
      </c>
    </row>
    <row r="36" spans="1:11" x14ac:dyDescent="0.25">
      <c r="A36" s="1">
        <v>77554408300675</v>
      </c>
      <c r="B36" t="s">
        <v>59</v>
      </c>
      <c r="C36" s="5" t="s">
        <v>804</v>
      </c>
      <c r="D36" t="str">
        <f>VLOOKUP(C36,Paramètres!K:N,2,FALSE)</f>
        <v>Ain</v>
      </c>
      <c r="E36" s="3" t="s">
        <v>24</v>
      </c>
      <c r="F36" s="3" t="s">
        <v>6</v>
      </c>
      <c r="G36" s="3" t="s">
        <v>4</v>
      </c>
      <c r="H36" s="1">
        <v>41</v>
      </c>
      <c r="I36" s="5">
        <v>2022</v>
      </c>
      <c r="J36" s="2">
        <v>205000</v>
      </c>
      <c r="K36" s="13">
        <v>205000</v>
      </c>
    </row>
    <row r="37" spans="1:11" x14ac:dyDescent="0.25">
      <c r="A37" s="1">
        <v>13002972100011</v>
      </c>
      <c r="B37" t="s">
        <v>52</v>
      </c>
      <c r="C37" s="5" t="s">
        <v>880</v>
      </c>
      <c r="D37" t="str">
        <f>VLOOKUP(C37,Paramètres!K:N,2,FALSE)</f>
        <v>Rhône</v>
      </c>
      <c r="E37" s="3" t="s">
        <v>24</v>
      </c>
      <c r="F37" s="3" t="s">
        <v>6</v>
      </c>
      <c r="G37" s="3" t="s">
        <v>4</v>
      </c>
      <c r="H37" s="1">
        <v>18</v>
      </c>
      <c r="I37" s="5">
        <v>2022</v>
      </c>
      <c r="J37" s="2">
        <v>550000</v>
      </c>
      <c r="K37" s="13">
        <v>550000</v>
      </c>
    </row>
    <row r="38" spans="1:11" x14ac:dyDescent="0.25">
      <c r="A38" s="1">
        <v>90107692700010</v>
      </c>
      <c r="B38" t="s">
        <v>57</v>
      </c>
      <c r="C38" s="5" t="s">
        <v>880</v>
      </c>
      <c r="D38" t="str">
        <f>VLOOKUP(C38,Paramètres!K:N,2,FALSE)</f>
        <v>Rhône</v>
      </c>
      <c r="E38" s="3" t="s">
        <v>24</v>
      </c>
      <c r="F38" s="3" t="s">
        <v>6</v>
      </c>
      <c r="G38" s="3" t="s">
        <v>4</v>
      </c>
      <c r="H38" s="1">
        <v>21</v>
      </c>
      <c r="I38" s="5">
        <v>2022</v>
      </c>
      <c r="J38" s="2">
        <v>420330</v>
      </c>
      <c r="K38" s="13">
        <v>420330</v>
      </c>
    </row>
    <row r="39" spans="1:11" x14ac:dyDescent="0.25">
      <c r="A39" s="1">
        <v>77556255600339</v>
      </c>
      <c r="B39" t="s">
        <v>60</v>
      </c>
      <c r="C39" s="5" t="s">
        <v>825</v>
      </c>
      <c r="D39" t="str">
        <f>VLOOKUP(C39,Paramètres!K:N,2,FALSE)</f>
        <v>Cantal</v>
      </c>
      <c r="E39" s="3" t="s">
        <v>24</v>
      </c>
      <c r="F39" s="3" t="s">
        <v>6</v>
      </c>
      <c r="G39" s="3" t="s">
        <v>4</v>
      </c>
      <c r="H39" s="1">
        <v>19</v>
      </c>
      <c r="I39" s="5">
        <v>2022</v>
      </c>
      <c r="J39" s="2">
        <v>471130</v>
      </c>
      <c r="K39" s="13">
        <v>471130</v>
      </c>
    </row>
    <row r="40" spans="1:11" x14ac:dyDescent="0.25">
      <c r="A40" s="1">
        <v>77564661500325</v>
      </c>
      <c r="B40" t="s">
        <v>49</v>
      </c>
      <c r="C40" s="5" t="s">
        <v>880</v>
      </c>
      <c r="D40" t="str">
        <f>VLOOKUP(C40,Paramètres!K:N,2,FALSE)</f>
        <v>Rhône</v>
      </c>
      <c r="E40" s="3" t="s">
        <v>25</v>
      </c>
      <c r="F40" s="3" t="s">
        <v>6</v>
      </c>
      <c r="G40" s="3" t="s">
        <v>3</v>
      </c>
      <c r="H40" s="1">
        <v>31</v>
      </c>
      <c r="I40" s="5">
        <v>2022</v>
      </c>
      <c r="J40" s="2">
        <v>658100</v>
      </c>
      <c r="K40" s="13">
        <v>658100</v>
      </c>
    </row>
    <row r="41" spans="1:11" x14ac:dyDescent="0.25">
      <c r="A41" s="1">
        <v>79886301500011</v>
      </c>
      <c r="B41" t="s">
        <v>61</v>
      </c>
      <c r="C41" s="5" t="s">
        <v>880</v>
      </c>
      <c r="D41" t="str">
        <f>VLOOKUP(C41,Paramètres!K:N,2,FALSE)</f>
        <v>Rhône</v>
      </c>
      <c r="E41" s="3" t="s">
        <v>24</v>
      </c>
      <c r="F41" s="3" t="s">
        <v>6</v>
      </c>
      <c r="G41" s="3" t="s">
        <v>4</v>
      </c>
      <c r="H41" s="1">
        <v>17</v>
      </c>
      <c r="I41" s="5">
        <v>2022</v>
      </c>
      <c r="J41" s="2">
        <v>227841</v>
      </c>
      <c r="K41" s="13">
        <v>227841</v>
      </c>
    </row>
    <row r="42" spans="1:11" x14ac:dyDescent="0.25">
      <c r="A42" s="1">
        <v>90107692700010</v>
      </c>
      <c r="B42" s="7" t="s">
        <v>92</v>
      </c>
      <c r="C42" s="27" t="s">
        <v>880</v>
      </c>
      <c r="D42" t="str">
        <f>VLOOKUP(C42,Paramètres!K:N,2,FALSE)</f>
        <v>Rhône</v>
      </c>
      <c r="E42" s="3" t="s">
        <v>25</v>
      </c>
      <c r="F42" s="3" t="s">
        <v>6</v>
      </c>
      <c r="G42" s="3" t="s">
        <v>3</v>
      </c>
      <c r="H42" s="1">
        <v>15</v>
      </c>
      <c r="I42" s="5">
        <v>2022</v>
      </c>
      <c r="J42" s="2">
        <v>411060</v>
      </c>
      <c r="K42" s="13">
        <v>411060</v>
      </c>
    </row>
    <row r="43" spans="1:11" x14ac:dyDescent="0.25">
      <c r="A43" s="1">
        <v>90107692700010</v>
      </c>
      <c r="B43" t="s">
        <v>57</v>
      </c>
      <c r="C43" s="5" t="s">
        <v>880</v>
      </c>
      <c r="D43" t="str">
        <f>VLOOKUP(C43,Paramètres!K:N,2,FALSE)</f>
        <v>Rhône</v>
      </c>
      <c r="E43" s="3" t="s">
        <v>24</v>
      </c>
      <c r="F43" s="3" t="s">
        <v>6</v>
      </c>
      <c r="G43" s="3" t="s">
        <v>3</v>
      </c>
      <c r="H43" s="1">
        <v>29</v>
      </c>
      <c r="I43" s="5">
        <v>2022</v>
      </c>
      <c r="J43" s="2">
        <v>697900</v>
      </c>
      <c r="K43" s="13">
        <v>697900</v>
      </c>
    </row>
    <row r="44" spans="1:11" x14ac:dyDescent="0.25">
      <c r="A44" s="1">
        <v>26381018600019</v>
      </c>
      <c r="B44" t="s">
        <v>62</v>
      </c>
      <c r="C44" s="5" t="s">
        <v>849</v>
      </c>
      <c r="D44" t="str">
        <f>VLOOKUP(C44,Paramètres!K:N,2,FALSE)</f>
        <v>Isère</v>
      </c>
      <c r="E44" s="3" t="s">
        <v>24</v>
      </c>
      <c r="F44" s="3" t="s">
        <v>6</v>
      </c>
      <c r="G44" s="3" t="s">
        <v>3</v>
      </c>
      <c r="H44" s="1">
        <v>20</v>
      </c>
      <c r="I44" s="5">
        <v>2022</v>
      </c>
      <c r="J44" s="2">
        <v>729776</v>
      </c>
      <c r="K44" s="13">
        <v>729776</v>
      </c>
    </row>
    <row r="45" spans="1:11" x14ac:dyDescent="0.25">
      <c r="A45" s="1">
        <v>90107692700010</v>
      </c>
      <c r="B45" t="s">
        <v>57</v>
      </c>
      <c r="C45" s="5" t="s">
        <v>880</v>
      </c>
      <c r="D45" t="str">
        <f>VLOOKUP(C45,Paramètres!K:N,2,FALSE)</f>
        <v>Rhône</v>
      </c>
      <c r="E45" s="3" t="s">
        <v>24</v>
      </c>
      <c r="F45" s="3" t="s">
        <v>6</v>
      </c>
      <c r="G45" s="3" t="s">
        <v>3</v>
      </c>
      <c r="H45" s="1">
        <v>35</v>
      </c>
      <c r="I45" s="5">
        <v>2022</v>
      </c>
      <c r="J45" s="2">
        <v>1146150</v>
      </c>
      <c r="K45" s="13">
        <v>1146150</v>
      </c>
    </row>
    <row r="46" spans="1:11" x14ac:dyDescent="0.25">
      <c r="A46" s="1">
        <v>77560376400231</v>
      </c>
      <c r="B46" t="s">
        <v>63</v>
      </c>
      <c r="C46" s="5" t="s">
        <v>854</v>
      </c>
      <c r="D46" t="str">
        <f>VLOOKUP(C46,Paramètres!K:N,2,FALSE)</f>
        <v>Haute-Loire</v>
      </c>
      <c r="E46" s="3" t="s">
        <v>24</v>
      </c>
      <c r="F46" s="3" t="s">
        <v>6</v>
      </c>
      <c r="G46" s="3" t="s">
        <v>4</v>
      </c>
      <c r="H46" s="1">
        <v>16</v>
      </c>
      <c r="I46" s="5">
        <v>2022</v>
      </c>
      <c r="J46" s="2">
        <v>80000</v>
      </c>
      <c r="K46" s="13">
        <v>90000</v>
      </c>
    </row>
    <row r="47" spans="1:11" x14ac:dyDescent="0.25">
      <c r="A47" s="1">
        <v>44932230400030</v>
      </c>
      <c r="B47" t="s">
        <v>64</v>
      </c>
      <c r="C47" s="5" t="s">
        <v>849</v>
      </c>
      <c r="D47" t="str">
        <f>VLOOKUP(C47,Paramètres!K:N,2,FALSE)</f>
        <v>Isère</v>
      </c>
      <c r="E47" s="3" t="s">
        <v>24</v>
      </c>
      <c r="F47" s="3" t="s">
        <v>6</v>
      </c>
      <c r="G47" s="3" t="s">
        <v>4</v>
      </c>
      <c r="H47" s="1">
        <v>21</v>
      </c>
      <c r="I47" s="5">
        <v>2022</v>
      </c>
      <c r="J47" s="2">
        <v>376363</v>
      </c>
      <c r="K47" s="13">
        <v>376363</v>
      </c>
    </row>
    <row r="48" spans="1:11" x14ac:dyDescent="0.25">
      <c r="A48" s="1">
        <v>39458224100151</v>
      </c>
      <c r="B48" t="s">
        <v>65</v>
      </c>
      <c r="C48" s="5" t="s">
        <v>885</v>
      </c>
      <c r="D48" t="str">
        <f>VLOOKUP(C48,Paramètres!K:N,2,FALSE)</f>
        <v>Haute-Savoie</v>
      </c>
      <c r="E48" s="3" t="s">
        <v>24</v>
      </c>
      <c r="F48" s="3" t="s">
        <v>6</v>
      </c>
      <c r="G48" s="3" t="s">
        <v>3</v>
      </c>
      <c r="H48" s="1">
        <v>19</v>
      </c>
      <c r="I48" s="5">
        <v>2022</v>
      </c>
      <c r="J48" s="2">
        <v>408500</v>
      </c>
      <c r="K48" s="13">
        <v>408500</v>
      </c>
    </row>
    <row r="49" spans="1:11" x14ac:dyDescent="0.25">
      <c r="A49" s="1">
        <v>13002972100011</v>
      </c>
      <c r="B49" t="s">
        <v>52</v>
      </c>
      <c r="C49" s="5" t="s">
        <v>880</v>
      </c>
      <c r="D49" t="str">
        <f>VLOOKUP(C49,Paramètres!K:N,2,FALSE)</f>
        <v>Rhône</v>
      </c>
      <c r="E49" s="3" t="s">
        <v>24</v>
      </c>
      <c r="F49" s="3" t="s">
        <v>6</v>
      </c>
      <c r="G49" s="3" t="s">
        <v>3</v>
      </c>
      <c r="H49" s="1">
        <v>1</v>
      </c>
      <c r="I49" s="5">
        <v>2022</v>
      </c>
      <c r="J49" s="2">
        <v>41500</v>
      </c>
      <c r="K49" s="13">
        <v>41500</v>
      </c>
    </row>
    <row r="50" spans="1:11" x14ac:dyDescent="0.25">
      <c r="A50" s="1">
        <v>78923764100020</v>
      </c>
      <c r="B50" t="s">
        <v>66</v>
      </c>
      <c r="C50" s="5" t="s">
        <v>853</v>
      </c>
      <c r="D50" t="str">
        <f>VLOOKUP(C50,Paramètres!K:N,2,FALSE)</f>
        <v>Loire</v>
      </c>
      <c r="E50" s="3" t="s">
        <v>24</v>
      </c>
      <c r="F50" s="3" t="s">
        <v>6</v>
      </c>
      <c r="G50" s="3" t="s">
        <v>4</v>
      </c>
      <c r="H50" s="1">
        <v>15</v>
      </c>
      <c r="I50" s="5">
        <v>2022</v>
      </c>
      <c r="J50" s="2">
        <v>449128</v>
      </c>
      <c r="K50" s="13">
        <v>449128</v>
      </c>
    </row>
    <row r="51" spans="1:11" x14ac:dyDescent="0.25">
      <c r="A51" s="1">
        <v>77990467100178</v>
      </c>
      <c r="B51" t="s">
        <v>67</v>
      </c>
      <c r="C51" s="5" t="s">
        <v>880</v>
      </c>
      <c r="D51" t="str">
        <f>VLOOKUP(C51,Paramètres!K:N,2,FALSE)</f>
        <v>Rhône</v>
      </c>
      <c r="E51" s="3" t="s">
        <v>24</v>
      </c>
      <c r="F51" s="3" t="s">
        <v>6</v>
      </c>
      <c r="G51" s="3" t="s">
        <v>3</v>
      </c>
      <c r="H51" s="1">
        <v>10</v>
      </c>
      <c r="I51" s="5">
        <v>2022</v>
      </c>
      <c r="J51" s="2">
        <v>342075</v>
      </c>
      <c r="K51" s="13">
        <v>342075</v>
      </c>
    </row>
    <row r="52" spans="1:11" x14ac:dyDescent="0.25">
      <c r="A52" s="1">
        <v>40125156602093</v>
      </c>
      <c r="B52" t="s">
        <v>68</v>
      </c>
      <c r="C52" s="5" t="s">
        <v>604</v>
      </c>
      <c r="D52" t="str">
        <f>VLOOKUP(C52,Paramètres!K:N,2,FALSE)</f>
        <v>Hauts-de-Seine</v>
      </c>
      <c r="E52" s="3" t="s">
        <v>26</v>
      </c>
      <c r="F52" s="3" t="s">
        <v>6</v>
      </c>
      <c r="G52" s="3" t="s">
        <v>4</v>
      </c>
      <c r="H52" s="4">
        <v>164</v>
      </c>
      <c r="I52" s="5">
        <v>2022</v>
      </c>
      <c r="J52" s="2">
        <v>227000</v>
      </c>
      <c r="K52" s="13">
        <v>227000</v>
      </c>
    </row>
    <row r="53" spans="1:11" x14ac:dyDescent="0.25">
      <c r="A53" s="1">
        <v>77569338500764</v>
      </c>
      <c r="B53" t="s">
        <v>69</v>
      </c>
      <c r="C53" s="5" t="s">
        <v>602</v>
      </c>
      <c r="D53" t="str">
        <f>VLOOKUP(C53,Paramètres!K:N,2,FALSE)</f>
        <v>Seine-Saint-Denis</v>
      </c>
      <c r="E53" s="3" t="s">
        <v>26</v>
      </c>
      <c r="F53" s="3" t="s">
        <v>6</v>
      </c>
      <c r="G53" s="3" t="s">
        <v>4</v>
      </c>
      <c r="H53" s="4">
        <v>119</v>
      </c>
      <c r="I53" s="5">
        <v>2022</v>
      </c>
      <c r="J53" s="2">
        <v>425000</v>
      </c>
      <c r="K53" s="13">
        <v>389000</v>
      </c>
    </row>
    <row r="54" spans="1:11" x14ac:dyDescent="0.25">
      <c r="A54" s="11">
        <v>79257303200010</v>
      </c>
      <c r="B54" t="s">
        <v>79</v>
      </c>
      <c r="C54" s="5" t="s">
        <v>882</v>
      </c>
      <c r="D54" t="str">
        <f>VLOOKUP(C54,Paramètres!K:N,2,FALSE)</f>
        <v>Saône-et-Loire</v>
      </c>
      <c r="E54" s="3" t="s">
        <v>24</v>
      </c>
      <c r="F54" s="3" t="s">
        <v>7</v>
      </c>
      <c r="G54" s="3" t="s">
        <v>4</v>
      </c>
      <c r="H54" s="1">
        <v>16</v>
      </c>
      <c r="I54" s="5">
        <v>2021</v>
      </c>
      <c r="J54" s="2">
        <v>123019</v>
      </c>
      <c r="K54" s="13">
        <v>130019</v>
      </c>
    </row>
    <row r="55" spans="1:11" x14ac:dyDescent="0.25">
      <c r="A55" s="1">
        <v>77556776100017</v>
      </c>
      <c r="B55" t="s">
        <v>173</v>
      </c>
      <c r="C55" s="5" t="s">
        <v>830</v>
      </c>
      <c r="D55" t="str">
        <f>VLOOKUP(C55,Paramètres!K:N,2,FALSE)</f>
        <v>Côte-d'Or</v>
      </c>
      <c r="E55" s="3" t="s">
        <v>25</v>
      </c>
      <c r="F55" s="3" t="s">
        <v>7</v>
      </c>
      <c r="G55" s="3" t="s">
        <v>3</v>
      </c>
      <c r="H55" s="1">
        <v>24</v>
      </c>
      <c r="I55" s="5">
        <v>2021</v>
      </c>
      <c r="J55" s="2">
        <v>660000</v>
      </c>
      <c r="K55" s="13">
        <v>666500</v>
      </c>
    </row>
    <row r="56" spans="1:11" x14ac:dyDescent="0.25">
      <c r="A56" s="1">
        <v>42416376400220</v>
      </c>
      <c r="B56" t="s">
        <v>71</v>
      </c>
      <c r="C56" s="5" t="s">
        <v>830</v>
      </c>
      <c r="D56" t="str">
        <f>VLOOKUP(C56,Paramètres!K:N,2,FALSE)</f>
        <v>Côte-d'Or</v>
      </c>
      <c r="E56" s="3" t="s">
        <v>24</v>
      </c>
      <c r="F56" s="3" t="s">
        <v>7</v>
      </c>
      <c r="G56" s="3" t="s">
        <v>3</v>
      </c>
      <c r="H56" s="1">
        <v>20</v>
      </c>
      <c r="I56" s="5">
        <v>2021</v>
      </c>
      <c r="J56" s="2">
        <v>375000</v>
      </c>
      <c r="K56" s="13">
        <v>381500</v>
      </c>
    </row>
    <row r="57" spans="1:11" x14ac:dyDescent="0.25">
      <c r="A57" s="1">
        <v>77557127600234</v>
      </c>
      <c r="B57" t="s">
        <v>72</v>
      </c>
      <c r="C57" s="5" t="s">
        <v>836</v>
      </c>
      <c r="D57" t="str">
        <f>VLOOKUP(C57,Paramètres!K:N,2,FALSE)</f>
        <v>Doubs</v>
      </c>
      <c r="E57" s="3" t="s">
        <v>24</v>
      </c>
      <c r="F57" s="3" t="s">
        <v>7</v>
      </c>
      <c r="G57" s="3" t="s">
        <v>4</v>
      </c>
      <c r="H57" s="1">
        <v>15</v>
      </c>
      <c r="I57" s="5">
        <v>2021</v>
      </c>
      <c r="J57" s="2">
        <v>150000</v>
      </c>
      <c r="K57" s="13">
        <v>156500</v>
      </c>
    </row>
    <row r="58" spans="1:11" x14ac:dyDescent="0.25">
      <c r="A58" s="1">
        <v>18003606300311</v>
      </c>
      <c r="B58" t="s">
        <v>73</v>
      </c>
      <c r="C58" s="5" t="s">
        <v>607</v>
      </c>
      <c r="D58" t="str">
        <f>VLOOKUP(C58,Paramètres!K:N,2,FALSE)</f>
        <v>Essonne</v>
      </c>
      <c r="E58" s="3" t="s">
        <v>25</v>
      </c>
      <c r="F58" s="3" t="s">
        <v>7</v>
      </c>
      <c r="G58" s="3" t="s">
        <v>3</v>
      </c>
      <c r="H58" s="1">
        <v>30</v>
      </c>
      <c r="I58" s="5">
        <v>2021</v>
      </c>
      <c r="J58" s="2">
        <v>970000</v>
      </c>
      <c r="K58" s="13">
        <v>970000</v>
      </c>
    </row>
    <row r="59" spans="1:11" x14ac:dyDescent="0.25">
      <c r="A59" s="1">
        <v>77557120100034</v>
      </c>
      <c r="B59" t="s">
        <v>191</v>
      </c>
      <c r="C59" s="5" t="s">
        <v>836</v>
      </c>
      <c r="D59" t="str">
        <f>VLOOKUP(C59,Paramètres!K:N,2,FALSE)</f>
        <v>Doubs</v>
      </c>
      <c r="E59" s="3" t="s">
        <v>25</v>
      </c>
      <c r="F59" s="3" t="s">
        <v>7</v>
      </c>
      <c r="G59" s="3" t="s">
        <v>3</v>
      </c>
      <c r="H59" s="1">
        <v>26</v>
      </c>
      <c r="I59" s="5">
        <v>2021</v>
      </c>
      <c r="J59" s="2">
        <v>965531</v>
      </c>
      <c r="K59" s="13">
        <v>936000</v>
      </c>
    </row>
    <row r="60" spans="1:11" x14ac:dyDescent="0.25">
      <c r="A60" s="1">
        <v>77812546800406</v>
      </c>
      <c r="B60" t="s">
        <v>174</v>
      </c>
      <c r="C60" s="5" t="s">
        <v>881</v>
      </c>
      <c r="D60" t="str">
        <f>VLOOKUP(C60,Paramètres!K:N,2,FALSE)</f>
        <v>Haute-Saône</v>
      </c>
      <c r="E60" s="3" t="s">
        <v>24</v>
      </c>
      <c r="F60" s="3" t="s">
        <v>7</v>
      </c>
      <c r="G60" s="3" t="s">
        <v>3</v>
      </c>
      <c r="H60" s="1">
        <v>29</v>
      </c>
      <c r="I60" s="5">
        <v>2021</v>
      </c>
      <c r="J60" s="2">
        <v>596198</v>
      </c>
      <c r="K60" s="13">
        <v>611198</v>
      </c>
    </row>
    <row r="61" spans="1:11" x14ac:dyDescent="0.25">
      <c r="A61" s="11">
        <v>79174781900013</v>
      </c>
      <c r="B61" s="7" t="s">
        <v>595</v>
      </c>
      <c r="C61" s="27" t="s">
        <v>836</v>
      </c>
      <c r="D61" t="str">
        <f>VLOOKUP(C61,Paramètres!K:N,2,FALSE)</f>
        <v>Doubs</v>
      </c>
      <c r="E61" s="3" t="s">
        <v>24</v>
      </c>
      <c r="F61" s="3" t="s">
        <v>7</v>
      </c>
      <c r="G61" s="3" t="s">
        <v>4</v>
      </c>
      <c r="H61" s="1">
        <v>49</v>
      </c>
      <c r="I61" s="5">
        <v>2021</v>
      </c>
      <c r="J61" s="2">
        <v>550000</v>
      </c>
      <c r="K61" s="13">
        <v>505000</v>
      </c>
    </row>
    <row r="62" spans="1:11" x14ac:dyDescent="0.25">
      <c r="A62" s="1">
        <v>13001162000015</v>
      </c>
      <c r="B62" t="s">
        <v>74</v>
      </c>
      <c r="C62" s="5" t="s">
        <v>897</v>
      </c>
      <c r="D62" t="str">
        <f>VLOOKUP(C62,Paramètres!K:N,2,FALSE)</f>
        <v>Yonne</v>
      </c>
      <c r="E62" s="3" t="s">
        <v>24</v>
      </c>
      <c r="F62" s="3" t="s">
        <v>7</v>
      </c>
      <c r="G62" s="3" t="s">
        <v>4</v>
      </c>
      <c r="H62" s="1">
        <v>21</v>
      </c>
      <c r="I62" s="5">
        <v>2021</v>
      </c>
      <c r="J62" s="2">
        <v>405000</v>
      </c>
      <c r="K62" s="13">
        <v>405000</v>
      </c>
    </row>
    <row r="63" spans="1:11" x14ac:dyDescent="0.25">
      <c r="A63" s="1">
        <v>26710022000016</v>
      </c>
      <c r="B63" t="s">
        <v>192</v>
      </c>
      <c r="C63" s="5" t="s">
        <v>882</v>
      </c>
      <c r="D63" t="str">
        <f>VLOOKUP(C63,Paramètres!K:N,2,FALSE)</f>
        <v>Saône-et-Loire</v>
      </c>
      <c r="E63" s="3" t="s">
        <v>24</v>
      </c>
      <c r="F63" s="3" t="s">
        <v>7</v>
      </c>
      <c r="G63" s="3" t="s">
        <v>4</v>
      </c>
      <c r="H63" s="1">
        <v>19</v>
      </c>
      <c r="I63" s="5">
        <v>2021</v>
      </c>
      <c r="J63" s="2">
        <v>235000</v>
      </c>
      <c r="K63" s="13">
        <v>250000</v>
      </c>
    </row>
    <row r="64" spans="1:11" x14ac:dyDescent="0.25">
      <c r="A64" s="1">
        <v>26390014400019</v>
      </c>
      <c r="B64" t="s">
        <v>193</v>
      </c>
      <c r="C64" s="5" t="s">
        <v>850</v>
      </c>
      <c r="D64" t="str">
        <f>VLOOKUP(C64,Paramètres!K:N,2,FALSE)</f>
        <v>Jura</v>
      </c>
      <c r="E64" s="3" t="s">
        <v>24</v>
      </c>
      <c r="F64" s="3" t="s">
        <v>7</v>
      </c>
      <c r="G64" s="3" t="s">
        <v>4</v>
      </c>
      <c r="H64" s="1">
        <v>31</v>
      </c>
      <c r="I64" s="5">
        <v>2021</v>
      </c>
      <c r="J64" s="2">
        <v>425000</v>
      </c>
      <c r="K64" s="13">
        <v>440000</v>
      </c>
    </row>
    <row r="65" spans="1:11" x14ac:dyDescent="0.25">
      <c r="A65" s="1">
        <v>77861301800259</v>
      </c>
      <c r="B65" t="s">
        <v>194</v>
      </c>
      <c r="C65" s="5" t="s">
        <v>882</v>
      </c>
      <c r="D65" t="str">
        <f>VLOOKUP(C65,Paramètres!K:N,2,FALSE)</f>
        <v>Saône-et-Loire</v>
      </c>
      <c r="E65" s="3" t="s">
        <v>24</v>
      </c>
      <c r="F65" s="3" t="s">
        <v>7</v>
      </c>
      <c r="G65" s="3" t="s">
        <v>4</v>
      </c>
      <c r="H65" s="1">
        <v>19</v>
      </c>
      <c r="I65" s="5">
        <v>2021</v>
      </c>
      <c r="J65" s="2">
        <v>120000</v>
      </c>
      <c r="K65" s="13">
        <v>135000</v>
      </c>
    </row>
    <row r="66" spans="1:11" x14ac:dyDescent="0.25">
      <c r="A66" s="1">
        <v>20004782700189</v>
      </c>
      <c r="B66" t="s">
        <v>195</v>
      </c>
      <c r="C66" s="5" t="s">
        <v>830</v>
      </c>
      <c r="D66" t="str">
        <f>VLOOKUP(C66,Paramètres!K:N,2,FALSE)</f>
        <v>Côte-d'Or</v>
      </c>
      <c r="E66" s="3" t="s">
        <v>24</v>
      </c>
      <c r="F66" s="3" t="s">
        <v>7</v>
      </c>
      <c r="G66" s="3" t="s">
        <v>3</v>
      </c>
      <c r="H66" s="1">
        <v>16</v>
      </c>
      <c r="I66" s="5">
        <v>2021</v>
      </c>
      <c r="J66" s="2">
        <v>835000</v>
      </c>
      <c r="K66" s="13">
        <v>735000</v>
      </c>
    </row>
    <row r="67" spans="1:11" x14ac:dyDescent="0.25">
      <c r="A67" s="1">
        <v>42416376400220</v>
      </c>
      <c r="B67" t="s">
        <v>196</v>
      </c>
      <c r="C67" s="5" t="s">
        <v>601</v>
      </c>
      <c r="D67" t="str">
        <f>VLOOKUP(C67,Paramètres!K:N,2,FALSE)</f>
        <v>Paris</v>
      </c>
      <c r="E67" s="3" t="s">
        <v>26</v>
      </c>
      <c r="F67" s="3" t="s">
        <v>7</v>
      </c>
      <c r="G67" s="3" t="s">
        <v>3</v>
      </c>
      <c r="H67" s="1">
        <v>153</v>
      </c>
      <c r="I67" s="5">
        <v>2021</v>
      </c>
      <c r="J67" s="2">
        <v>1184955</v>
      </c>
      <c r="K67" s="13">
        <v>275000</v>
      </c>
    </row>
    <row r="68" spans="1:11" x14ac:dyDescent="0.25">
      <c r="A68" s="1">
        <v>33369592200463</v>
      </c>
      <c r="B68" t="s">
        <v>75</v>
      </c>
      <c r="C68" s="5" t="s">
        <v>830</v>
      </c>
      <c r="D68" t="str">
        <f>VLOOKUP(C68,Paramètres!K:N,2,FALSE)</f>
        <v>Côte-d'Or</v>
      </c>
      <c r="E68" s="3" t="s">
        <v>25</v>
      </c>
      <c r="F68" s="3" t="s">
        <v>7</v>
      </c>
      <c r="G68" s="3" t="s">
        <v>3</v>
      </c>
      <c r="H68" s="1">
        <v>20</v>
      </c>
      <c r="I68" s="5">
        <v>2022</v>
      </c>
      <c r="J68" s="2">
        <v>445000</v>
      </c>
      <c r="K68" s="13">
        <v>445000</v>
      </c>
    </row>
    <row r="69" spans="1:11" x14ac:dyDescent="0.25">
      <c r="A69" s="1">
        <v>77839555800175</v>
      </c>
      <c r="B69" t="s">
        <v>197</v>
      </c>
      <c r="C69" s="5" t="s">
        <v>850</v>
      </c>
      <c r="D69" t="str">
        <f>VLOOKUP(C69,Paramètres!K:N,2,FALSE)</f>
        <v>Jura</v>
      </c>
      <c r="E69" s="3" t="s">
        <v>24</v>
      </c>
      <c r="F69" s="3" t="s">
        <v>7</v>
      </c>
      <c r="G69" s="3" t="s">
        <v>4</v>
      </c>
      <c r="H69" s="1">
        <v>25</v>
      </c>
      <c r="I69" s="5">
        <v>2022</v>
      </c>
      <c r="J69" s="2">
        <v>605550</v>
      </c>
      <c r="K69" s="13">
        <v>605000</v>
      </c>
    </row>
    <row r="70" spans="1:11" x14ac:dyDescent="0.25">
      <c r="A70" s="1">
        <v>26890023000015</v>
      </c>
      <c r="B70" t="s">
        <v>76</v>
      </c>
      <c r="C70" s="5" t="s">
        <v>897</v>
      </c>
      <c r="D70" t="str">
        <f>VLOOKUP(C70,Paramètres!K:N,2,FALSE)</f>
        <v>Yonne</v>
      </c>
      <c r="E70" s="3" t="s">
        <v>24</v>
      </c>
      <c r="F70" s="3" t="s">
        <v>7</v>
      </c>
      <c r="G70" s="3" t="s">
        <v>3</v>
      </c>
      <c r="H70" s="1">
        <v>19</v>
      </c>
      <c r="I70" s="5">
        <v>2022</v>
      </c>
      <c r="J70" s="2">
        <v>903500</v>
      </c>
      <c r="K70" s="13">
        <v>746760</v>
      </c>
    </row>
    <row r="71" spans="1:11" x14ac:dyDescent="0.25">
      <c r="A71" s="1">
        <v>77847830500213</v>
      </c>
      <c r="B71" t="s">
        <v>77</v>
      </c>
      <c r="C71" s="5" t="s">
        <v>869</v>
      </c>
      <c r="D71" t="str">
        <f>VLOOKUP(C71,Paramètres!K:N,2,FALSE)</f>
        <v>Nièvre</v>
      </c>
      <c r="E71" s="3" t="s">
        <v>24</v>
      </c>
      <c r="F71" s="3" t="s">
        <v>7</v>
      </c>
      <c r="G71" s="3" t="s">
        <v>4</v>
      </c>
      <c r="H71" s="1">
        <v>16</v>
      </c>
      <c r="I71" s="5">
        <v>2022</v>
      </c>
      <c r="J71" s="2">
        <v>80000</v>
      </c>
      <c r="K71" s="13">
        <v>80000</v>
      </c>
    </row>
    <row r="72" spans="1:11" x14ac:dyDescent="0.25">
      <c r="A72" s="1">
        <v>75243348200037</v>
      </c>
      <c r="B72" t="s">
        <v>175</v>
      </c>
      <c r="C72" s="5" t="s">
        <v>897</v>
      </c>
      <c r="D72" t="str">
        <f>VLOOKUP(C72,Paramètres!K:N,2,FALSE)</f>
        <v>Yonne</v>
      </c>
      <c r="E72" s="3" t="s">
        <v>24</v>
      </c>
      <c r="F72" s="3" t="s">
        <v>7</v>
      </c>
      <c r="G72" s="3" t="s">
        <v>4</v>
      </c>
      <c r="H72" s="1">
        <v>18</v>
      </c>
      <c r="I72" s="5">
        <v>2022</v>
      </c>
      <c r="J72" s="2">
        <v>311283</v>
      </c>
      <c r="K72" s="13">
        <v>296283</v>
      </c>
    </row>
    <row r="73" spans="1:11" x14ac:dyDescent="0.25">
      <c r="A73" s="1">
        <v>18003606300311</v>
      </c>
      <c r="B73" t="s">
        <v>73</v>
      </c>
      <c r="C73" s="5" t="s">
        <v>607</v>
      </c>
      <c r="D73" t="str">
        <f>VLOOKUP(C73,Paramètres!K:N,2,FALSE)</f>
        <v>Essonne</v>
      </c>
      <c r="E73" s="3" t="s">
        <v>25</v>
      </c>
      <c r="F73" s="3" t="s">
        <v>7</v>
      </c>
      <c r="G73" s="3" t="s">
        <v>3</v>
      </c>
      <c r="H73" s="1">
        <v>49</v>
      </c>
      <c r="I73" s="5">
        <v>2022</v>
      </c>
      <c r="J73" s="2">
        <v>1453500</v>
      </c>
      <c r="K73" s="13">
        <v>1453500</v>
      </c>
    </row>
    <row r="74" spans="1:11" x14ac:dyDescent="0.25">
      <c r="A74" s="1">
        <v>77557130000018</v>
      </c>
      <c r="B74" t="s">
        <v>78</v>
      </c>
      <c r="C74" s="5" t="s">
        <v>836</v>
      </c>
      <c r="D74" t="str">
        <f>VLOOKUP(C74,Paramètres!K:N,2,FALSE)</f>
        <v>Doubs</v>
      </c>
      <c r="E74" s="3" t="s">
        <v>24</v>
      </c>
      <c r="F74" s="3" t="s">
        <v>7</v>
      </c>
      <c r="G74" s="3" t="s">
        <v>4</v>
      </c>
      <c r="H74" s="1">
        <v>22</v>
      </c>
      <c r="I74" s="5">
        <v>2022</v>
      </c>
      <c r="J74" s="2">
        <v>341000</v>
      </c>
      <c r="K74" s="13">
        <v>341000</v>
      </c>
    </row>
    <row r="75" spans="1:11" x14ac:dyDescent="0.25">
      <c r="A75" s="1">
        <v>79257303200010</v>
      </c>
      <c r="B75" t="s">
        <v>198</v>
      </c>
      <c r="C75" s="5" t="s">
        <v>882</v>
      </c>
      <c r="D75" t="str">
        <f>VLOOKUP(C75,Paramètres!K:N,2,FALSE)</f>
        <v>Saône-et-Loire</v>
      </c>
      <c r="E75" s="3" t="s">
        <v>25</v>
      </c>
      <c r="F75" s="3" t="s">
        <v>7</v>
      </c>
      <c r="G75" s="3" t="s">
        <v>3</v>
      </c>
      <c r="H75" s="1">
        <v>16</v>
      </c>
      <c r="I75" s="5">
        <v>2022</v>
      </c>
      <c r="J75" s="2">
        <v>359000</v>
      </c>
      <c r="K75" s="13">
        <v>359000</v>
      </c>
    </row>
    <row r="76" spans="1:11" x14ac:dyDescent="0.25">
      <c r="A76" s="1">
        <v>81108425000018</v>
      </c>
      <c r="B76" t="s">
        <v>199</v>
      </c>
      <c r="C76" s="5" t="s">
        <v>832</v>
      </c>
      <c r="D76" t="str">
        <f>VLOOKUP(C76,Paramètres!K:N,2,FALSE)</f>
        <v>Côtes d'Armor</v>
      </c>
      <c r="E76" s="3" t="s">
        <v>24</v>
      </c>
      <c r="F76" s="3" t="s">
        <v>8</v>
      </c>
      <c r="G76" s="3" t="s">
        <v>4</v>
      </c>
      <c r="H76" s="3">
        <v>16</v>
      </c>
      <c r="I76" s="5">
        <v>2021</v>
      </c>
      <c r="J76" s="2">
        <v>365000</v>
      </c>
      <c r="K76" s="13">
        <v>395000</v>
      </c>
    </row>
    <row r="77" spans="1:11" x14ac:dyDescent="0.25">
      <c r="A77" s="1">
        <v>77561767300246</v>
      </c>
      <c r="B77" t="s">
        <v>80</v>
      </c>
      <c r="C77" s="5" t="s">
        <v>867</v>
      </c>
      <c r="D77" t="str">
        <f>VLOOKUP(C77,Paramètres!K:N,2,FALSE)</f>
        <v>Morbihan</v>
      </c>
      <c r="E77" s="3" t="s">
        <v>24</v>
      </c>
      <c r="F77" s="3" t="s">
        <v>8</v>
      </c>
      <c r="G77" s="3" t="s">
        <v>4</v>
      </c>
      <c r="H77" s="3">
        <v>19</v>
      </c>
      <c r="I77" s="5">
        <v>2021</v>
      </c>
      <c r="J77" s="2">
        <v>190000</v>
      </c>
      <c r="K77" s="13">
        <v>190000</v>
      </c>
    </row>
    <row r="78" spans="1:11" x14ac:dyDescent="0.25">
      <c r="A78" s="1">
        <v>77769763200019</v>
      </c>
      <c r="B78" t="s">
        <v>81</v>
      </c>
      <c r="C78" s="5" t="s">
        <v>846</v>
      </c>
      <c r="D78" t="str">
        <f>VLOOKUP(C78,Paramètres!K:N,2,FALSE)</f>
        <v>Ille-et-Vilaine</v>
      </c>
      <c r="E78" s="3" t="s">
        <v>24</v>
      </c>
      <c r="F78" s="3" t="s">
        <v>8</v>
      </c>
      <c r="G78" s="3" t="s">
        <v>4</v>
      </c>
      <c r="H78" s="3">
        <v>28</v>
      </c>
      <c r="I78" s="5">
        <v>2021</v>
      </c>
      <c r="J78" s="2">
        <v>843863</v>
      </c>
      <c r="K78" s="13">
        <v>850000</v>
      </c>
    </row>
    <row r="79" spans="1:11" x14ac:dyDescent="0.25">
      <c r="A79" s="1">
        <v>38188436000052</v>
      </c>
      <c r="B79" t="s">
        <v>176</v>
      </c>
      <c r="C79" s="5" t="s">
        <v>846</v>
      </c>
      <c r="D79" t="str">
        <f>VLOOKUP(C79,Paramètres!K:N,2,FALSE)</f>
        <v>Ille-et-Vilaine</v>
      </c>
      <c r="E79" s="3" t="s">
        <v>24</v>
      </c>
      <c r="F79" s="3" t="s">
        <v>8</v>
      </c>
      <c r="G79" s="3" t="s">
        <v>3</v>
      </c>
      <c r="H79" s="3">
        <v>25</v>
      </c>
      <c r="I79" s="5">
        <v>2021</v>
      </c>
      <c r="J79" s="2">
        <v>680248</v>
      </c>
      <c r="K79" s="13">
        <v>800000</v>
      </c>
    </row>
    <row r="80" spans="1:11" x14ac:dyDescent="0.25">
      <c r="A80" s="1">
        <v>77556888400636</v>
      </c>
      <c r="B80" t="s">
        <v>82</v>
      </c>
      <c r="C80" s="5" t="s">
        <v>832</v>
      </c>
      <c r="D80" t="str">
        <f>VLOOKUP(C80,Paramètres!K:N,2,FALSE)</f>
        <v>Côtes d'Armor</v>
      </c>
      <c r="E80" s="3" t="s">
        <v>24</v>
      </c>
      <c r="F80" s="3" t="s">
        <v>8</v>
      </c>
      <c r="G80" s="3" t="s">
        <v>3</v>
      </c>
      <c r="H80" s="3">
        <v>30</v>
      </c>
      <c r="I80" s="5">
        <v>2021</v>
      </c>
      <c r="J80" s="2">
        <v>712000</v>
      </c>
      <c r="K80" s="13">
        <v>700000</v>
      </c>
    </row>
    <row r="81" spans="1:11" x14ac:dyDescent="0.25">
      <c r="A81" s="1">
        <v>77738078300012</v>
      </c>
      <c r="B81" t="s">
        <v>83</v>
      </c>
      <c r="C81" s="5" t="s">
        <v>832</v>
      </c>
      <c r="D81" t="str">
        <f>VLOOKUP(C81,Paramètres!K:N,2,FALSE)</f>
        <v>Côtes d'Armor</v>
      </c>
      <c r="E81" s="3" t="s">
        <v>25</v>
      </c>
      <c r="F81" s="3" t="s">
        <v>8</v>
      </c>
      <c r="G81" s="3" t="s">
        <v>3</v>
      </c>
      <c r="H81" s="3">
        <v>18</v>
      </c>
      <c r="I81" s="5">
        <v>2021</v>
      </c>
      <c r="J81" s="2">
        <v>487386</v>
      </c>
      <c r="K81" s="13">
        <v>500000</v>
      </c>
    </row>
    <row r="82" spans="1:11" x14ac:dyDescent="0.25">
      <c r="A82" s="1">
        <v>77557785100352</v>
      </c>
      <c r="B82" t="s">
        <v>84</v>
      </c>
      <c r="C82" s="5" t="s">
        <v>840</v>
      </c>
      <c r="D82" t="str">
        <f>VLOOKUP(C82,Paramètres!K:N,2,FALSE)</f>
        <v>Finistère</v>
      </c>
      <c r="E82" s="3" t="s">
        <v>24</v>
      </c>
      <c r="F82" s="3" t="s">
        <v>8</v>
      </c>
      <c r="G82" s="3" t="s">
        <v>4</v>
      </c>
      <c r="H82" s="3">
        <v>32</v>
      </c>
      <c r="I82" s="5">
        <v>2021</v>
      </c>
      <c r="J82" s="2">
        <v>320000</v>
      </c>
      <c r="K82" s="13">
        <v>320000</v>
      </c>
    </row>
    <row r="83" spans="1:11" x14ac:dyDescent="0.25">
      <c r="A83" s="1">
        <v>77735485300023</v>
      </c>
      <c r="B83" t="s">
        <v>85</v>
      </c>
      <c r="C83" s="5" t="s">
        <v>832</v>
      </c>
      <c r="D83" t="str">
        <f>VLOOKUP(C83,Paramètres!K:N,2,FALSE)</f>
        <v>Côtes d'Armor</v>
      </c>
      <c r="E83" s="3" t="s">
        <v>24</v>
      </c>
      <c r="F83" s="3" t="s">
        <v>8</v>
      </c>
      <c r="G83" s="3" t="s">
        <v>4</v>
      </c>
      <c r="H83" s="3">
        <v>17</v>
      </c>
      <c r="I83" s="5">
        <v>2021</v>
      </c>
      <c r="J83" s="2">
        <v>586000</v>
      </c>
      <c r="K83" s="13">
        <v>550000</v>
      </c>
    </row>
    <row r="84" spans="1:11" x14ac:dyDescent="0.25">
      <c r="A84" s="1">
        <v>77741755100010</v>
      </c>
      <c r="B84" t="s">
        <v>86</v>
      </c>
      <c r="C84" s="5" t="s">
        <v>832</v>
      </c>
      <c r="D84" t="str">
        <f>VLOOKUP(C84,Paramètres!K:N,2,FALSE)</f>
        <v>Côtes d'Armor</v>
      </c>
      <c r="E84" s="3" t="s">
        <v>24</v>
      </c>
      <c r="F84" s="3" t="s">
        <v>8</v>
      </c>
      <c r="G84" s="3" t="s">
        <v>3</v>
      </c>
      <c r="H84" s="3">
        <v>17</v>
      </c>
      <c r="I84" s="5">
        <v>2021</v>
      </c>
      <c r="J84" s="2">
        <v>247000</v>
      </c>
      <c r="K84" s="13">
        <v>250000</v>
      </c>
    </row>
    <row r="85" spans="1:11" x14ac:dyDescent="0.25">
      <c r="A85" s="1">
        <v>77566657100127</v>
      </c>
      <c r="B85" t="s">
        <v>177</v>
      </c>
      <c r="C85" s="5" t="s">
        <v>601</v>
      </c>
      <c r="D85" t="str">
        <f>VLOOKUP(C85,Paramètres!K:N,2,FALSE)</f>
        <v>Paris</v>
      </c>
      <c r="E85" s="3" t="s">
        <v>26</v>
      </c>
      <c r="F85" s="3" t="s">
        <v>8</v>
      </c>
      <c r="G85" s="3" t="s">
        <v>4</v>
      </c>
      <c r="H85" s="4">
        <v>102</v>
      </c>
      <c r="I85" s="5">
        <v>2021</v>
      </c>
      <c r="J85" s="2">
        <v>758710</v>
      </c>
      <c r="K85" s="13">
        <v>758710</v>
      </c>
    </row>
    <row r="86" spans="1:11" x14ac:dyDescent="0.25">
      <c r="A86" s="1">
        <v>77753688900341</v>
      </c>
      <c r="B86" t="s">
        <v>200</v>
      </c>
      <c r="C86" s="5" t="s">
        <v>832</v>
      </c>
      <c r="D86" t="str">
        <f>VLOOKUP(C86,Paramètres!K:N,2,FALSE)</f>
        <v>Côtes d'Armor</v>
      </c>
      <c r="E86" s="3" t="s">
        <v>24</v>
      </c>
      <c r="F86" s="3" t="s">
        <v>8</v>
      </c>
      <c r="G86" s="3" t="s">
        <v>3</v>
      </c>
      <c r="H86" s="1">
        <v>22</v>
      </c>
      <c r="I86" s="5">
        <v>2022</v>
      </c>
      <c r="J86" s="2">
        <v>418000</v>
      </c>
      <c r="K86" s="13">
        <v>418000</v>
      </c>
    </row>
    <row r="87" spans="1:11" x14ac:dyDescent="0.25">
      <c r="A87" s="1">
        <v>77757176100389</v>
      </c>
      <c r="B87" t="s">
        <v>178</v>
      </c>
      <c r="C87" s="5" t="s">
        <v>840</v>
      </c>
      <c r="D87" t="str">
        <f>VLOOKUP(C87,Paramètres!K:N,2,FALSE)</f>
        <v>Finistère</v>
      </c>
      <c r="E87" s="3" t="s">
        <v>24</v>
      </c>
      <c r="F87" s="3" t="s">
        <v>8</v>
      </c>
      <c r="G87" s="3" t="s">
        <v>3</v>
      </c>
      <c r="H87" s="1">
        <v>49</v>
      </c>
      <c r="I87" s="5">
        <v>2022</v>
      </c>
      <c r="J87" s="2">
        <v>633632</v>
      </c>
      <c r="K87" s="13">
        <v>634000</v>
      </c>
    </row>
    <row r="88" spans="1:11" x14ac:dyDescent="0.25">
      <c r="A88" s="1">
        <v>26350027400018</v>
      </c>
      <c r="B88" t="s">
        <v>179</v>
      </c>
      <c r="C88" s="5" t="s">
        <v>846</v>
      </c>
      <c r="D88" t="str">
        <f>VLOOKUP(C88,Paramètres!K:N,2,FALSE)</f>
        <v>Ille-et-Vilaine</v>
      </c>
      <c r="E88" s="3" t="s">
        <v>24</v>
      </c>
      <c r="F88" s="3" t="s">
        <v>8</v>
      </c>
      <c r="G88" s="3" t="s">
        <v>4</v>
      </c>
      <c r="H88" s="1">
        <v>17</v>
      </c>
      <c r="I88" s="5">
        <v>2022</v>
      </c>
      <c r="J88" s="2">
        <v>392556</v>
      </c>
      <c r="K88" s="13">
        <v>358000</v>
      </c>
    </row>
    <row r="89" spans="1:11" x14ac:dyDescent="0.25">
      <c r="A89" s="1">
        <v>77788403200015</v>
      </c>
      <c r="B89" t="s">
        <v>201</v>
      </c>
      <c r="C89" s="5" t="s">
        <v>867</v>
      </c>
      <c r="D89" t="str">
        <f>VLOOKUP(C89,Paramètres!K:N,2,FALSE)</f>
        <v>Morbihan</v>
      </c>
      <c r="E89" s="3" t="s">
        <v>24</v>
      </c>
      <c r="F89" s="3" t="s">
        <v>8</v>
      </c>
      <c r="G89" s="3" t="s">
        <v>3</v>
      </c>
      <c r="H89" s="1">
        <v>17</v>
      </c>
      <c r="I89" s="5">
        <v>2022</v>
      </c>
      <c r="J89" s="2">
        <v>525000</v>
      </c>
      <c r="K89" s="13">
        <v>525000</v>
      </c>
    </row>
    <row r="90" spans="1:11" x14ac:dyDescent="0.25">
      <c r="A90" s="1">
        <v>24350006300033</v>
      </c>
      <c r="B90" s="7" t="s">
        <v>596</v>
      </c>
      <c r="C90" s="27" t="s">
        <v>846</v>
      </c>
      <c r="D90" t="str">
        <f>VLOOKUP(C90,Paramètres!K:N,2,FALSE)</f>
        <v>Ille-et-Vilaine</v>
      </c>
      <c r="E90" s="3" t="s">
        <v>24</v>
      </c>
      <c r="F90" s="3" t="s">
        <v>8</v>
      </c>
      <c r="G90" s="3" t="s">
        <v>4</v>
      </c>
      <c r="H90" s="1">
        <v>21</v>
      </c>
      <c r="I90" s="5">
        <v>2022</v>
      </c>
      <c r="J90" s="2">
        <v>317000</v>
      </c>
      <c r="K90" s="13">
        <v>317000</v>
      </c>
    </row>
    <row r="91" spans="1:11" x14ac:dyDescent="0.25">
      <c r="A91" s="1">
        <v>13002569500011</v>
      </c>
      <c r="B91" t="s">
        <v>202</v>
      </c>
      <c r="C91" s="5" t="s">
        <v>867</v>
      </c>
      <c r="D91" t="str">
        <f>VLOOKUP(C91,Paramètres!K:N,2,FALSE)</f>
        <v>Morbihan</v>
      </c>
      <c r="E91" s="3" t="s">
        <v>24</v>
      </c>
      <c r="F91" s="3" t="s">
        <v>8</v>
      </c>
      <c r="G91" s="3" t="s">
        <v>4</v>
      </c>
      <c r="H91" s="1">
        <v>21</v>
      </c>
      <c r="I91" s="5">
        <v>2022</v>
      </c>
      <c r="J91" s="2">
        <v>525000</v>
      </c>
      <c r="K91" s="13">
        <v>525000</v>
      </c>
    </row>
    <row r="92" spans="1:11" x14ac:dyDescent="0.25">
      <c r="A92" s="1">
        <v>35266190400107</v>
      </c>
      <c r="B92" t="s">
        <v>203</v>
      </c>
      <c r="C92" s="5" t="s">
        <v>867</v>
      </c>
      <c r="D92" t="str">
        <f>VLOOKUP(C92,Paramètres!K:N,2,FALSE)</f>
        <v>Morbihan</v>
      </c>
      <c r="E92" s="3" t="s">
        <v>25</v>
      </c>
      <c r="F92" s="3" t="s">
        <v>8</v>
      </c>
      <c r="G92" s="3" t="s">
        <v>4</v>
      </c>
      <c r="H92" s="1">
        <v>22</v>
      </c>
      <c r="I92" s="5">
        <v>2022</v>
      </c>
      <c r="J92" s="2">
        <v>158148</v>
      </c>
      <c r="K92" s="13">
        <v>158000</v>
      </c>
    </row>
    <row r="93" spans="1:11" x14ac:dyDescent="0.25">
      <c r="A93" s="1">
        <v>31381179600041</v>
      </c>
      <c r="B93" t="s">
        <v>204</v>
      </c>
      <c r="C93" s="5" t="s">
        <v>832</v>
      </c>
      <c r="D93" t="str">
        <f>VLOOKUP(C93,Paramètres!K:N,2,FALSE)</f>
        <v>Côtes d'Armor</v>
      </c>
      <c r="E93" s="3" t="s">
        <v>24</v>
      </c>
      <c r="F93" s="3" t="s">
        <v>8</v>
      </c>
      <c r="G93" s="3" t="s">
        <v>4</v>
      </c>
      <c r="H93" s="1">
        <v>23</v>
      </c>
      <c r="I93" s="5">
        <v>2022</v>
      </c>
      <c r="J93" s="2">
        <v>494000</v>
      </c>
      <c r="K93" s="13">
        <v>494000</v>
      </c>
    </row>
    <row r="94" spans="1:11" x14ac:dyDescent="0.25">
      <c r="A94" s="1">
        <v>77557795000311</v>
      </c>
      <c r="B94" t="s">
        <v>180</v>
      </c>
      <c r="C94" s="5" t="s">
        <v>840</v>
      </c>
      <c r="D94" t="str">
        <f>VLOOKUP(C94,Paramètres!K:N,2,FALSE)</f>
        <v>Finistère</v>
      </c>
      <c r="E94" s="3" t="s">
        <v>24</v>
      </c>
      <c r="F94" s="3" t="s">
        <v>8</v>
      </c>
      <c r="G94" s="3" t="s">
        <v>3</v>
      </c>
      <c r="H94" s="1">
        <v>18</v>
      </c>
      <c r="I94" s="5">
        <v>2022</v>
      </c>
      <c r="J94" s="2">
        <v>318336</v>
      </c>
      <c r="K94" s="13">
        <v>318000</v>
      </c>
    </row>
    <row r="95" spans="1:11" x14ac:dyDescent="0.25">
      <c r="A95" s="1">
        <v>81108425000018</v>
      </c>
      <c r="B95" t="s">
        <v>87</v>
      </c>
      <c r="C95" s="5" t="s">
        <v>832</v>
      </c>
      <c r="D95" t="str">
        <f>VLOOKUP(C95,Paramètres!K:N,2,FALSE)</f>
        <v>Côtes d'Armor</v>
      </c>
      <c r="E95" s="3" t="s">
        <v>24</v>
      </c>
      <c r="F95" s="3" t="s">
        <v>8</v>
      </c>
      <c r="G95" s="3" t="s">
        <v>4</v>
      </c>
      <c r="H95" s="3">
        <v>14</v>
      </c>
      <c r="I95" s="5">
        <v>2022</v>
      </c>
      <c r="J95" s="2">
        <v>240000</v>
      </c>
      <c r="K95" s="13">
        <v>210000</v>
      </c>
    </row>
    <row r="96" spans="1:11" x14ac:dyDescent="0.25">
      <c r="A96" s="1">
        <v>42843366800012</v>
      </c>
      <c r="B96" t="s">
        <v>205</v>
      </c>
      <c r="C96" s="5" t="s">
        <v>601</v>
      </c>
      <c r="D96" t="str">
        <f>VLOOKUP(C96,Paramètres!K:N,2,FALSE)</f>
        <v>Paris</v>
      </c>
      <c r="E96" s="3" t="s">
        <v>26</v>
      </c>
      <c r="F96" s="3" t="s">
        <v>8</v>
      </c>
      <c r="G96" s="3" t="s">
        <v>4</v>
      </c>
      <c r="H96" s="4">
        <v>120</v>
      </c>
      <c r="I96" s="5">
        <v>2022</v>
      </c>
      <c r="J96" s="2">
        <v>2073000</v>
      </c>
      <c r="K96" s="13">
        <v>2145500</v>
      </c>
    </row>
    <row r="97" spans="1:11" x14ac:dyDescent="0.25">
      <c r="A97" s="1">
        <v>77559092000788</v>
      </c>
      <c r="B97" t="s">
        <v>917</v>
      </c>
      <c r="C97" s="5">
        <v>35</v>
      </c>
      <c r="D97" t="s">
        <v>677</v>
      </c>
      <c r="E97" s="3" t="s">
        <v>26</v>
      </c>
      <c r="F97" s="3" t="s">
        <v>8</v>
      </c>
      <c r="G97" s="3" t="s">
        <v>4</v>
      </c>
      <c r="H97" s="4">
        <v>50</v>
      </c>
      <c r="I97" s="5">
        <v>2022</v>
      </c>
      <c r="J97" s="2">
        <v>249000</v>
      </c>
      <c r="K97" s="13">
        <v>245000</v>
      </c>
    </row>
    <row r="98" spans="1:11" x14ac:dyDescent="0.25">
      <c r="A98" s="4">
        <v>26220390400020</v>
      </c>
      <c r="B98" t="s">
        <v>88</v>
      </c>
      <c r="C98" s="5" t="s">
        <v>832</v>
      </c>
      <c r="D98" t="str">
        <f>VLOOKUP(C98,Paramètres!K:N,2,FALSE)</f>
        <v>Côtes d'Armor</v>
      </c>
      <c r="E98" s="3" t="s">
        <v>24</v>
      </c>
      <c r="F98" s="3" t="s">
        <v>8</v>
      </c>
      <c r="G98" s="3" t="s">
        <v>4</v>
      </c>
      <c r="H98" s="3">
        <v>22</v>
      </c>
      <c r="I98" s="5">
        <v>2022</v>
      </c>
      <c r="J98" s="2">
        <v>506000</v>
      </c>
      <c r="K98" s="10">
        <v>506000</v>
      </c>
    </row>
    <row r="99" spans="1:11" x14ac:dyDescent="0.25">
      <c r="A99" s="1">
        <v>13002564600014</v>
      </c>
      <c r="B99" t="s">
        <v>32</v>
      </c>
      <c r="C99" s="5" t="s">
        <v>852</v>
      </c>
      <c r="D99" t="str">
        <f>VLOOKUP(C99,Paramètres!K:N,2,FALSE)</f>
        <v>Loir-et-Cher</v>
      </c>
      <c r="E99" s="3" t="s">
        <v>24</v>
      </c>
      <c r="F99" s="3" t="s">
        <v>9</v>
      </c>
      <c r="G99" s="3" t="s">
        <v>3</v>
      </c>
      <c r="H99" s="1">
        <v>16</v>
      </c>
      <c r="I99" s="5">
        <v>2021</v>
      </c>
      <c r="J99" s="2">
        <v>700000</v>
      </c>
      <c r="K99" s="13">
        <v>720000</v>
      </c>
    </row>
    <row r="100" spans="1:11" x14ac:dyDescent="0.25">
      <c r="A100" s="1">
        <v>77536671900182</v>
      </c>
      <c r="B100" t="s">
        <v>206</v>
      </c>
      <c r="C100" s="5" t="s">
        <v>852</v>
      </c>
      <c r="D100" t="str">
        <f>VLOOKUP(C100,Paramètres!K:N,2,FALSE)</f>
        <v>Loir-et-Cher</v>
      </c>
      <c r="E100" s="3" t="s">
        <v>24</v>
      </c>
      <c r="F100" s="3" t="s">
        <v>9</v>
      </c>
      <c r="G100" s="3" t="s">
        <v>3</v>
      </c>
      <c r="H100" s="1">
        <v>15</v>
      </c>
      <c r="I100" s="5">
        <v>2021</v>
      </c>
      <c r="J100" s="2">
        <v>279711</v>
      </c>
      <c r="K100" s="13">
        <v>350000</v>
      </c>
    </row>
    <row r="101" spans="1:11" x14ac:dyDescent="0.25">
      <c r="A101" s="1">
        <v>33756286200702</v>
      </c>
      <c r="B101" t="s">
        <v>33</v>
      </c>
      <c r="C101" s="5" t="s">
        <v>856</v>
      </c>
      <c r="D101" t="str">
        <f>VLOOKUP(C101,Paramètres!K:N,2,FALSE)</f>
        <v>Loiret</v>
      </c>
      <c r="E101" s="3" t="s">
        <v>24</v>
      </c>
      <c r="F101" s="3" t="s">
        <v>9</v>
      </c>
      <c r="G101" s="3" t="s">
        <v>4</v>
      </c>
      <c r="H101" s="1">
        <v>28</v>
      </c>
      <c r="I101" s="5">
        <v>2021</v>
      </c>
      <c r="J101" s="2">
        <v>290000</v>
      </c>
      <c r="K101" s="13">
        <v>280000</v>
      </c>
    </row>
    <row r="102" spans="1:11" x14ac:dyDescent="0.25">
      <c r="A102" s="1">
        <v>77534831100140</v>
      </c>
      <c r="B102" t="s">
        <v>207</v>
      </c>
      <c r="C102" s="5" t="s">
        <v>848</v>
      </c>
      <c r="D102" t="str">
        <f>VLOOKUP(C102,Paramètres!K:N,2,FALSE)</f>
        <v>Indre-et-Loire</v>
      </c>
      <c r="E102" s="3" t="s">
        <v>24</v>
      </c>
      <c r="F102" s="3" t="s">
        <v>9</v>
      </c>
      <c r="G102" s="3" t="s">
        <v>3</v>
      </c>
      <c r="H102" s="1">
        <v>26</v>
      </c>
      <c r="I102" s="5">
        <v>2021</v>
      </c>
      <c r="J102" s="2">
        <v>865000</v>
      </c>
      <c r="K102" s="13">
        <v>765000</v>
      </c>
    </row>
    <row r="103" spans="1:11" x14ac:dyDescent="0.25">
      <c r="A103" s="1">
        <v>77518926900274</v>
      </c>
      <c r="B103" t="s">
        <v>208</v>
      </c>
      <c r="C103" s="5" t="s">
        <v>847</v>
      </c>
      <c r="D103" t="str">
        <f>VLOOKUP(C103,Paramètres!K:N,2,FALSE)</f>
        <v>Indre</v>
      </c>
      <c r="E103" s="3" t="s">
        <v>24</v>
      </c>
      <c r="F103" s="3" t="s">
        <v>9</v>
      </c>
      <c r="G103" s="3" t="s">
        <v>3</v>
      </c>
      <c r="H103" s="1">
        <v>21</v>
      </c>
      <c r="I103" s="5">
        <v>2021</v>
      </c>
      <c r="J103" s="2">
        <v>483840</v>
      </c>
      <c r="K103" s="13">
        <v>545000</v>
      </c>
    </row>
    <row r="104" spans="1:11" x14ac:dyDescent="0.25">
      <c r="A104" s="1">
        <v>77569215500044</v>
      </c>
      <c r="B104" t="s">
        <v>181</v>
      </c>
      <c r="C104" s="5" t="s">
        <v>848</v>
      </c>
      <c r="D104" t="str">
        <f>VLOOKUP(C104,Paramètres!K:N,2,FALSE)</f>
        <v>Indre-et-Loire</v>
      </c>
      <c r="E104" s="3" t="s">
        <v>24</v>
      </c>
      <c r="F104" s="3" t="s">
        <v>9</v>
      </c>
      <c r="G104" s="3" t="s">
        <v>3</v>
      </c>
      <c r="H104" s="1">
        <v>30</v>
      </c>
      <c r="I104" s="5">
        <v>2021</v>
      </c>
      <c r="J104" s="2">
        <v>1465000</v>
      </c>
      <c r="K104" s="13">
        <v>825000</v>
      </c>
    </row>
    <row r="105" spans="1:11" x14ac:dyDescent="0.25">
      <c r="A105" s="1">
        <v>77518963200042</v>
      </c>
      <c r="B105" t="s">
        <v>34</v>
      </c>
      <c r="C105" s="5" t="s">
        <v>847</v>
      </c>
      <c r="D105" t="str">
        <f>VLOOKUP(C105,Paramètres!K:N,2,FALSE)</f>
        <v>Indre</v>
      </c>
      <c r="E105" s="3" t="s">
        <v>24</v>
      </c>
      <c r="F105" s="3" t="s">
        <v>9</v>
      </c>
      <c r="G105" s="3" t="s">
        <v>4</v>
      </c>
      <c r="H105" s="1">
        <v>14</v>
      </c>
      <c r="I105" s="5">
        <v>2021</v>
      </c>
      <c r="J105" s="2">
        <v>354000</v>
      </c>
      <c r="K105" s="13">
        <v>240000</v>
      </c>
    </row>
    <row r="106" spans="1:11" x14ac:dyDescent="0.25">
      <c r="A106" s="1">
        <v>77553716000027</v>
      </c>
      <c r="B106" t="s">
        <v>182</v>
      </c>
      <c r="C106" s="5" t="s">
        <v>856</v>
      </c>
      <c r="D106" t="str">
        <f>VLOOKUP(C106,Paramètres!K:N,2,FALSE)</f>
        <v>Loiret</v>
      </c>
      <c r="E106" s="3" t="s">
        <v>24</v>
      </c>
      <c r="F106" s="3" t="s">
        <v>9</v>
      </c>
      <c r="G106" s="3" t="s">
        <v>3</v>
      </c>
      <c r="H106" s="1">
        <v>14</v>
      </c>
      <c r="I106" s="5">
        <v>2022</v>
      </c>
      <c r="J106" s="2">
        <v>282847</v>
      </c>
      <c r="K106" s="13">
        <v>301000</v>
      </c>
    </row>
    <row r="107" spans="1:11" x14ac:dyDescent="0.25">
      <c r="A107" s="1">
        <v>26450008300011</v>
      </c>
      <c r="B107" t="s">
        <v>35</v>
      </c>
      <c r="C107" s="5" t="s">
        <v>856</v>
      </c>
      <c r="D107" t="str">
        <f>VLOOKUP(C107,Paramètres!K:N,2,FALSE)</f>
        <v>Loiret</v>
      </c>
      <c r="E107" s="3" t="s">
        <v>24</v>
      </c>
      <c r="F107" s="3" t="s">
        <v>9</v>
      </c>
      <c r="G107" s="3" t="s">
        <v>4</v>
      </c>
      <c r="H107" s="1">
        <v>23</v>
      </c>
      <c r="I107" s="5">
        <v>2022</v>
      </c>
      <c r="J107" s="2">
        <v>405000</v>
      </c>
      <c r="K107" s="13">
        <v>295000</v>
      </c>
    </row>
    <row r="108" spans="1:11" x14ac:dyDescent="0.25">
      <c r="A108" s="1">
        <v>77502216300635</v>
      </c>
      <c r="B108" t="s">
        <v>36</v>
      </c>
      <c r="C108" s="5" t="s">
        <v>828</v>
      </c>
      <c r="D108" t="str">
        <f>VLOOKUP(C108,Paramètres!K:N,2,FALSE)</f>
        <v>Cher</v>
      </c>
      <c r="E108" s="3" t="s">
        <v>24</v>
      </c>
      <c r="F108" s="3" t="s">
        <v>9</v>
      </c>
      <c r="G108" s="3" t="s">
        <v>4</v>
      </c>
      <c r="H108" s="1">
        <v>19</v>
      </c>
      <c r="I108" s="5">
        <v>2022</v>
      </c>
      <c r="J108" s="2">
        <v>100000</v>
      </c>
      <c r="K108" s="13">
        <v>95000</v>
      </c>
    </row>
    <row r="109" spans="1:11" x14ac:dyDescent="0.25">
      <c r="A109" s="1">
        <v>26285577800011</v>
      </c>
      <c r="B109" t="s">
        <v>37</v>
      </c>
      <c r="C109" s="5" t="s">
        <v>839</v>
      </c>
      <c r="D109" t="str">
        <f>VLOOKUP(C109,Paramètres!K:N,2,FALSE)</f>
        <v>Eure-et-Loir</v>
      </c>
      <c r="E109" s="3" t="s">
        <v>24</v>
      </c>
      <c r="F109" s="3" t="s">
        <v>9</v>
      </c>
      <c r="G109" s="3" t="s">
        <v>4</v>
      </c>
      <c r="H109" s="1">
        <v>17</v>
      </c>
      <c r="I109" s="5">
        <v>2022</v>
      </c>
      <c r="J109" s="2">
        <v>160611</v>
      </c>
      <c r="K109" s="13">
        <v>165000</v>
      </c>
    </row>
    <row r="110" spans="1:11" x14ac:dyDescent="0.25">
      <c r="A110" s="1">
        <v>26410003300010</v>
      </c>
      <c r="B110" t="s">
        <v>38</v>
      </c>
      <c r="C110" s="5" t="s">
        <v>852</v>
      </c>
      <c r="D110" t="str">
        <f>VLOOKUP(C110,Paramètres!K:N,2,FALSE)</f>
        <v>Loir-et-Cher</v>
      </c>
      <c r="E110" s="3" t="s">
        <v>24</v>
      </c>
      <c r="F110" s="3" t="s">
        <v>9</v>
      </c>
      <c r="G110" s="3" t="s">
        <v>3</v>
      </c>
      <c r="H110" s="1">
        <v>18</v>
      </c>
      <c r="I110" s="5">
        <v>2022</v>
      </c>
      <c r="J110" s="2">
        <v>496000</v>
      </c>
      <c r="K110" s="13">
        <v>467000</v>
      </c>
    </row>
    <row r="111" spans="1:11" x14ac:dyDescent="0.25">
      <c r="A111" s="1">
        <v>77556586400250</v>
      </c>
      <c r="B111" t="s">
        <v>39</v>
      </c>
      <c r="C111" s="5" t="s">
        <v>828</v>
      </c>
      <c r="D111" t="str">
        <f>VLOOKUP(C111,Paramètres!K:N,2,FALSE)</f>
        <v>Cher</v>
      </c>
      <c r="E111" s="3" t="s">
        <v>24</v>
      </c>
      <c r="F111" s="3" t="s">
        <v>9</v>
      </c>
      <c r="G111" s="3" t="s">
        <v>3</v>
      </c>
      <c r="H111" s="1">
        <v>24</v>
      </c>
      <c r="I111" s="5">
        <v>2022</v>
      </c>
      <c r="J111" s="2">
        <v>803122</v>
      </c>
      <c r="K111" s="13">
        <v>636000</v>
      </c>
    </row>
    <row r="112" spans="1:11" x14ac:dyDescent="0.25">
      <c r="A112" s="1">
        <v>26180007200124</v>
      </c>
      <c r="B112" t="s">
        <v>40</v>
      </c>
      <c r="C112" s="5" t="s">
        <v>828</v>
      </c>
      <c r="D112" t="str">
        <f>VLOOKUP(C112,Paramètres!K:N,2,FALSE)</f>
        <v>Cher</v>
      </c>
      <c r="E112" s="3" t="s">
        <v>24</v>
      </c>
      <c r="F112" s="3" t="s">
        <v>9</v>
      </c>
      <c r="G112" s="3" t="s">
        <v>3</v>
      </c>
      <c r="H112" s="1">
        <v>13</v>
      </c>
      <c r="I112" s="5">
        <v>2022</v>
      </c>
      <c r="J112" s="2">
        <v>351140</v>
      </c>
      <c r="K112" s="13">
        <v>359500</v>
      </c>
    </row>
    <row r="113" spans="1:11" x14ac:dyDescent="0.25">
      <c r="A113" s="1">
        <v>26202077900019</v>
      </c>
      <c r="B113" t="s">
        <v>93</v>
      </c>
      <c r="C113" s="5" t="s">
        <v>813</v>
      </c>
      <c r="D113" t="str">
        <f>VLOOKUP(C113,Paramètres!K:N,2,FALSE)</f>
        <v>Corse-du-Sud</v>
      </c>
      <c r="E113" s="3" t="s">
        <v>24</v>
      </c>
      <c r="F113" s="3" t="s">
        <v>10</v>
      </c>
      <c r="G113" s="3" t="s">
        <v>3</v>
      </c>
      <c r="H113" s="9">
        <v>7</v>
      </c>
      <c r="I113" s="5">
        <v>2021</v>
      </c>
      <c r="J113" s="2">
        <v>250000</v>
      </c>
      <c r="K113" s="13">
        <v>250000</v>
      </c>
    </row>
    <row r="114" spans="1:11" x14ac:dyDescent="0.25">
      <c r="A114" s="1">
        <v>31725526300087</v>
      </c>
      <c r="B114" t="s">
        <v>94</v>
      </c>
      <c r="C114" s="5" t="s">
        <v>813</v>
      </c>
      <c r="D114" t="str">
        <f>VLOOKUP(C114,Paramètres!K:N,2,FALSE)</f>
        <v>Corse-du-Sud</v>
      </c>
      <c r="E114" s="3" t="s">
        <v>24</v>
      </c>
      <c r="F114" s="3" t="s">
        <v>10</v>
      </c>
      <c r="G114" s="3" t="s">
        <v>4</v>
      </c>
      <c r="H114" s="9">
        <v>8</v>
      </c>
      <c r="I114" s="5">
        <v>2021</v>
      </c>
      <c r="J114" s="2">
        <v>114017</v>
      </c>
      <c r="K114" s="13">
        <v>124017</v>
      </c>
    </row>
    <row r="115" spans="1:11" x14ac:dyDescent="0.25">
      <c r="A115" s="1">
        <v>79017725700017</v>
      </c>
      <c r="B115" t="s">
        <v>209</v>
      </c>
      <c r="C115" s="5" t="s">
        <v>813</v>
      </c>
      <c r="D115" t="str">
        <f>VLOOKUP(C115,Paramètres!K:N,2,FALSE)</f>
        <v>Corse-du-Sud</v>
      </c>
      <c r="E115" s="3" t="s">
        <v>24</v>
      </c>
      <c r="F115" s="3" t="s">
        <v>10</v>
      </c>
      <c r="G115" s="3" t="s">
        <v>4</v>
      </c>
      <c r="H115" s="9">
        <v>7</v>
      </c>
      <c r="I115" s="5">
        <v>2021</v>
      </c>
      <c r="J115" s="2">
        <v>325000</v>
      </c>
      <c r="K115" s="13">
        <v>125000</v>
      </c>
    </row>
    <row r="116" spans="1:11" x14ac:dyDescent="0.25">
      <c r="A116" s="1">
        <v>35179213000038</v>
      </c>
      <c r="B116" t="s">
        <v>183</v>
      </c>
      <c r="C116" s="5" t="s">
        <v>813</v>
      </c>
      <c r="D116" t="str">
        <f>VLOOKUP(C116,Paramètres!K:N,2,FALSE)</f>
        <v>Corse-du-Sud</v>
      </c>
      <c r="E116" s="3" t="s">
        <v>24</v>
      </c>
      <c r="F116" s="3" t="s">
        <v>10</v>
      </c>
      <c r="G116" s="3" t="s">
        <v>3</v>
      </c>
      <c r="H116" s="9">
        <v>26</v>
      </c>
      <c r="I116" s="5">
        <v>2021</v>
      </c>
      <c r="J116" s="2">
        <v>182150</v>
      </c>
      <c r="K116" s="13">
        <v>125000</v>
      </c>
    </row>
    <row r="117" spans="1:11" x14ac:dyDescent="0.25">
      <c r="A117" s="1">
        <v>78299184800147</v>
      </c>
      <c r="B117" t="s">
        <v>210</v>
      </c>
      <c r="C117" s="5" t="s">
        <v>813</v>
      </c>
      <c r="D117" t="str">
        <f>VLOOKUP(C117,Paramètres!K:N,2,FALSE)</f>
        <v>Corse-du-Sud</v>
      </c>
      <c r="E117" s="3" t="s">
        <v>24</v>
      </c>
      <c r="F117" s="3" t="s">
        <v>10</v>
      </c>
      <c r="G117" s="3" t="s">
        <v>3</v>
      </c>
      <c r="H117" s="9">
        <v>8</v>
      </c>
      <c r="I117" s="5">
        <v>2021</v>
      </c>
      <c r="J117" s="2">
        <v>250820</v>
      </c>
      <c r="K117" s="13">
        <v>125000</v>
      </c>
    </row>
    <row r="118" spans="1:11" x14ac:dyDescent="0.25">
      <c r="A118" s="1">
        <v>82750059600016</v>
      </c>
      <c r="B118" t="s">
        <v>95</v>
      </c>
      <c r="C118" s="5" t="s">
        <v>813</v>
      </c>
      <c r="D118" t="str">
        <f>VLOOKUP(C118,Paramètres!K:N,2,FALSE)</f>
        <v>Corse-du-Sud</v>
      </c>
      <c r="E118" s="3" t="s">
        <v>24</v>
      </c>
      <c r="F118" s="3" t="s">
        <v>10</v>
      </c>
      <c r="G118" s="3" t="s">
        <v>4</v>
      </c>
      <c r="H118" s="9">
        <v>7</v>
      </c>
      <c r="I118" s="5">
        <v>2021</v>
      </c>
      <c r="J118" s="2">
        <v>204461</v>
      </c>
      <c r="K118" s="13">
        <v>125000</v>
      </c>
    </row>
    <row r="119" spans="1:11" x14ac:dyDescent="0.25">
      <c r="A119" s="1">
        <v>50916848000010</v>
      </c>
      <c r="B119" t="s">
        <v>96</v>
      </c>
      <c r="C119" s="5" t="s">
        <v>879</v>
      </c>
      <c r="D119" t="str">
        <f>VLOOKUP(C119,Paramètres!K:N,2,FALSE)</f>
        <v>Haut-Rhin</v>
      </c>
      <c r="E119" s="3" t="s">
        <v>24</v>
      </c>
      <c r="F119" s="3" t="s">
        <v>11</v>
      </c>
      <c r="G119" s="3" t="s">
        <v>4</v>
      </c>
      <c r="H119" s="1">
        <v>30</v>
      </c>
      <c r="I119" s="5">
        <v>2021</v>
      </c>
      <c r="J119" s="2">
        <v>849750</v>
      </c>
      <c r="K119" s="13">
        <v>345000</v>
      </c>
    </row>
    <row r="120" spans="1:11" x14ac:dyDescent="0.25">
      <c r="A120" s="1">
        <v>77561659200017</v>
      </c>
      <c r="B120" t="s">
        <v>97</v>
      </c>
      <c r="C120" s="5" t="s">
        <v>866</v>
      </c>
      <c r="D120" t="str">
        <f>VLOOKUP(C120,Paramètres!K:N,2,FALSE)</f>
        <v>Meuse</v>
      </c>
      <c r="E120" s="3" t="s">
        <v>24</v>
      </c>
      <c r="F120" s="3" t="s">
        <v>11</v>
      </c>
      <c r="G120" s="3" t="s">
        <v>4</v>
      </c>
      <c r="H120" s="1">
        <v>21</v>
      </c>
      <c r="I120" s="5">
        <v>2021</v>
      </c>
      <c r="J120" s="2">
        <v>78186</v>
      </c>
      <c r="K120" s="13">
        <v>80000</v>
      </c>
    </row>
    <row r="121" spans="1:11" x14ac:dyDescent="0.25">
      <c r="A121" s="1">
        <v>20008438200015</v>
      </c>
      <c r="B121" t="s">
        <v>98</v>
      </c>
      <c r="C121" s="5" t="s">
        <v>866</v>
      </c>
      <c r="D121" t="str">
        <f>VLOOKUP(C121,Paramètres!K:N,2,FALSE)</f>
        <v>Meuse</v>
      </c>
      <c r="E121" s="3" t="s">
        <v>24</v>
      </c>
      <c r="F121" s="3" t="s">
        <v>11</v>
      </c>
      <c r="G121" s="3" t="s">
        <v>3</v>
      </c>
      <c r="H121" s="3">
        <v>38</v>
      </c>
      <c r="I121" s="5">
        <v>2021</v>
      </c>
      <c r="J121" s="2">
        <f>304406+115000</f>
        <v>419406</v>
      </c>
      <c r="K121" s="13">
        <f>300000+115000</f>
        <v>415000</v>
      </c>
    </row>
    <row r="122" spans="1:11" x14ac:dyDescent="0.25">
      <c r="A122" s="1">
        <v>26510005700065</v>
      </c>
      <c r="B122" t="s">
        <v>99</v>
      </c>
      <c r="C122" s="5" t="s">
        <v>862</v>
      </c>
      <c r="D122" t="str">
        <f>VLOOKUP(C122,Paramètres!K:N,2,FALSE)</f>
        <v>Marne</v>
      </c>
      <c r="E122" s="3" t="s">
        <v>24</v>
      </c>
      <c r="F122" s="3" t="s">
        <v>11</v>
      </c>
      <c r="G122" s="3" t="s">
        <v>4</v>
      </c>
      <c r="H122" s="3">
        <v>19</v>
      </c>
      <c r="I122" s="5">
        <v>2021</v>
      </c>
      <c r="J122" s="2">
        <v>423307</v>
      </c>
      <c r="K122" s="13">
        <v>310000</v>
      </c>
    </row>
    <row r="123" spans="1:11" x14ac:dyDescent="0.25">
      <c r="A123" s="1">
        <v>78001412200011</v>
      </c>
      <c r="B123" t="s">
        <v>100</v>
      </c>
      <c r="C123" s="5" t="s">
        <v>868</v>
      </c>
      <c r="D123" t="str">
        <f>VLOOKUP(C123,Paramètres!K:N,2,FALSE)</f>
        <v>Moselle</v>
      </c>
      <c r="E123" s="3" t="s">
        <v>24</v>
      </c>
      <c r="F123" s="3" t="s">
        <v>11</v>
      </c>
      <c r="G123" s="3" t="s">
        <v>4</v>
      </c>
      <c r="H123" s="1">
        <v>15</v>
      </c>
      <c r="I123" s="5">
        <v>2021</v>
      </c>
      <c r="J123" s="2">
        <v>550000</v>
      </c>
      <c r="K123" s="13">
        <v>300000</v>
      </c>
    </row>
    <row r="124" spans="1:11" x14ac:dyDescent="0.25">
      <c r="A124" s="1">
        <v>77564206900535</v>
      </c>
      <c r="B124" t="s">
        <v>101</v>
      </c>
      <c r="C124" s="5" t="s">
        <v>878</v>
      </c>
      <c r="D124" t="str">
        <f>VLOOKUP(C124,Paramètres!K:N,2,FALSE)</f>
        <v>Bas-Rhin</v>
      </c>
      <c r="E124" s="3" t="s">
        <v>24</v>
      </c>
      <c r="F124" s="3" t="s">
        <v>11</v>
      </c>
      <c r="G124" s="3" t="s">
        <v>4</v>
      </c>
      <c r="H124" s="1">
        <v>18</v>
      </c>
      <c r="I124" s="5">
        <v>2021</v>
      </c>
      <c r="J124" s="2">
        <f>180000+45000</f>
        <v>225000</v>
      </c>
      <c r="K124" s="13">
        <f>180000+45000</f>
        <v>225000</v>
      </c>
    </row>
    <row r="125" spans="1:11" x14ac:dyDescent="0.25">
      <c r="A125" s="1" t="s">
        <v>129</v>
      </c>
      <c r="B125" t="s">
        <v>102</v>
      </c>
      <c r="C125" s="5" t="s">
        <v>879</v>
      </c>
      <c r="D125" t="str">
        <f>VLOOKUP(C125,Paramètres!K:N,2,FALSE)</f>
        <v>Haut-Rhin</v>
      </c>
      <c r="E125" s="3" t="s">
        <v>24</v>
      </c>
      <c r="F125" s="3" t="s">
        <v>11</v>
      </c>
      <c r="G125" s="3" t="s">
        <v>4</v>
      </c>
      <c r="H125" s="1">
        <v>34</v>
      </c>
      <c r="I125" s="5">
        <v>2021</v>
      </c>
      <c r="J125" s="2">
        <v>300000</v>
      </c>
      <c r="K125" s="13">
        <v>230000</v>
      </c>
    </row>
    <row r="126" spans="1:11" x14ac:dyDescent="0.25">
      <c r="A126" s="1">
        <v>38449328400374</v>
      </c>
      <c r="B126" t="s">
        <v>103</v>
      </c>
      <c r="C126" s="5" t="s">
        <v>878</v>
      </c>
      <c r="D126" t="str">
        <f>VLOOKUP(C126,Paramètres!K:N,2,FALSE)</f>
        <v>Bas-Rhin</v>
      </c>
      <c r="E126" s="3" t="s">
        <v>24</v>
      </c>
      <c r="F126" s="3" t="s">
        <v>11</v>
      </c>
      <c r="G126" s="3" t="s">
        <v>4</v>
      </c>
      <c r="H126" s="1">
        <v>35</v>
      </c>
      <c r="I126" s="5">
        <v>2021</v>
      </c>
      <c r="J126" s="2">
        <v>135230</v>
      </c>
      <c r="K126" s="13">
        <v>130000</v>
      </c>
    </row>
    <row r="127" spans="1:11" x14ac:dyDescent="0.25">
      <c r="A127" s="1">
        <v>77561868900290</v>
      </c>
      <c r="B127" t="s">
        <v>104</v>
      </c>
      <c r="C127" s="5" t="s">
        <v>868</v>
      </c>
      <c r="D127" t="str">
        <f>VLOOKUP(C127,Paramètres!K:N,2,FALSE)</f>
        <v>Moselle</v>
      </c>
      <c r="E127" s="3" t="s">
        <v>24</v>
      </c>
      <c r="F127" s="3" t="s">
        <v>11</v>
      </c>
      <c r="G127" s="3" t="s">
        <v>4</v>
      </c>
      <c r="H127" s="1">
        <v>22</v>
      </c>
      <c r="I127" s="5">
        <v>2021</v>
      </c>
      <c r="J127" s="2">
        <v>295000</v>
      </c>
      <c r="K127" s="13">
        <v>300000</v>
      </c>
    </row>
    <row r="128" spans="1:11" x14ac:dyDescent="0.25">
      <c r="A128" s="1">
        <v>77555526100186</v>
      </c>
      <c r="B128" t="s">
        <v>105</v>
      </c>
      <c r="C128" s="5" t="s">
        <v>820</v>
      </c>
      <c r="D128" t="str">
        <f>VLOOKUP(C128,Paramètres!K:N,2,FALSE)</f>
        <v>Aube</v>
      </c>
      <c r="E128" s="3" t="s">
        <v>24</v>
      </c>
      <c r="F128" s="3" t="s">
        <v>11</v>
      </c>
      <c r="G128" s="3" t="s">
        <v>3</v>
      </c>
      <c r="H128" s="1">
        <v>36</v>
      </c>
      <c r="I128" s="5">
        <v>2021</v>
      </c>
      <c r="J128" s="2">
        <v>750000</v>
      </c>
      <c r="K128" s="13">
        <v>750000</v>
      </c>
    </row>
    <row r="129" spans="1:11" x14ac:dyDescent="0.25">
      <c r="A129" s="1">
        <v>34841773400012</v>
      </c>
      <c r="B129" t="s">
        <v>106</v>
      </c>
      <c r="C129" s="5" t="s">
        <v>865</v>
      </c>
      <c r="D129" t="str">
        <f>VLOOKUP(C129,Paramètres!K:N,2,FALSE)</f>
        <v>Meurthe-et-Moselle</v>
      </c>
      <c r="E129" s="3" t="s">
        <v>24</v>
      </c>
      <c r="F129" s="3" t="s">
        <v>11</v>
      </c>
      <c r="G129" s="3" t="s">
        <v>4</v>
      </c>
      <c r="H129" s="1">
        <v>18</v>
      </c>
      <c r="I129" s="5">
        <v>2021</v>
      </c>
      <c r="J129" s="2">
        <v>535000</v>
      </c>
      <c r="K129" s="13">
        <v>280000</v>
      </c>
    </row>
    <row r="130" spans="1:11" x14ac:dyDescent="0.25">
      <c r="A130" s="1">
        <v>77561559400592</v>
      </c>
      <c r="B130" t="s">
        <v>107</v>
      </c>
      <c r="C130" s="5" t="s">
        <v>865</v>
      </c>
      <c r="D130" t="str">
        <f>VLOOKUP(C130,Paramètres!K:N,2,FALSE)</f>
        <v>Meurthe-et-Moselle</v>
      </c>
      <c r="E130" s="3" t="s">
        <v>24</v>
      </c>
      <c r="F130" s="3" t="s">
        <v>11</v>
      </c>
      <c r="G130" s="3" t="s">
        <v>4</v>
      </c>
      <c r="H130" s="1">
        <v>44</v>
      </c>
      <c r="I130" s="5">
        <v>2021</v>
      </c>
      <c r="J130" s="2">
        <v>122960</v>
      </c>
      <c r="K130" s="13">
        <v>120000</v>
      </c>
    </row>
    <row r="131" spans="1:11" x14ac:dyDescent="0.25">
      <c r="A131" s="1">
        <v>13002433400018</v>
      </c>
      <c r="B131" t="s">
        <v>108</v>
      </c>
      <c r="C131" s="5" t="s">
        <v>866</v>
      </c>
      <c r="D131" t="str">
        <f>VLOOKUP(C131,Paramètres!K:N,2,FALSE)</f>
        <v>Meuse</v>
      </c>
      <c r="E131" s="3" t="s">
        <v>24</v>
      </c>
      <c r="F131" s="3" t="s">
        <v>11</v>
      </c>
      <c r="G131" s="3" t="s">
        <v>4</v>
      </c>
      <c r="H131" s="1">
        <v>14</v>
      </c>
      <c r="I131" s="5">
        <v>2021</v>
      </c>
      <c r="J131" s="2">
        <v>900000</v>
      </c>
      <c r="K131" s="13">
        <v>420000</v>
      </c>
    </row>
    <row r="132" spans="1:11" x14ac:dyDescent="0.25">
      <c r="A132" s="1">
        <v>77561815000640</v>
      </c>
      <c r="B132" t="s">
        <v>109</v>
      </c>
      <c r="C132" s="5" t="s">
        <v>868</v>
      </c>
      <c r="D132" t="str">
        <f>VLOOKUP(C132,Paramètres!K:N,2,FALSE)</f>
        <v>Moselle</v>
      </c>
      <c r="E132" s="3" t="s">
        <v>24</v>
      </c>
      <c r="F132" s="3" t="s">
        <v>11</v>
      </c>
      <c r="G132" s="3" t="s">
        <v>4</v>
      </c>
      <c r="H132" s="1">
        <v>40</v>
      </c>
      <c r="I132" s="5">
        <v>2021</v>
      </c>
      <c r="J132" s="2">
        <v>300000</v>
      </c>
      <c r="K132" s="13">
        <v>300000</v>
      </c>
    </row>
    <row r="133" spans="1:11" x14ac:dyDescent="0.25">
      <c r="A133" s="1">
        <v>20004216600013</v>
      </c>
      <c r="B133" t="s">
        <v>110</v>
      </c>
      <c r="C133" s="5" t="s">
        <v>865</v>
      </c>
      <c r="D133" t="str">
        <f>VLOOKUP(C133,Paramètres!K:N,2,FALSE)</f>
        <v>Meurthe-et-Moselle</v>
      </c>
      <c r="E133" s="3" t="s">
        <v>24</v>
      </c>
      <c r="F133" s="3" t="s">
        <v>11</v>
      </c>
      <c r="G133" s="3" t="s">
        <v>3</v>
      </c>
      <c r="H133" s="1">
        <v>29</v>
      </c>
      <c r="I133" s="5">
        <v>2021</v>
      </c>
      <c r="J133" s="2">
        <v>1305000</v>
      </c>
      <c r="K133" s="13">
        <v>725000</v>
      </c>
    </row>
    <row r="134" spans="1:11" x14ac:dyDescent="0.25">
      <c r="A134" s="1">
        <v>78025497500029</v>
      </c>
      <c r="B134" t="s">
        <v>111</v>
      </c>
      <c r="C134" s="5" t="s">
        <v>811</v>
      </c>
      <c r="D134" t="str">
        <f>VLOOKUP(C134,Paramètres!K:N,2,FALSE)</f>
        <v>Ardennes</v>
      </c>
      <c r="E134" s="3" t="s">
        <v>24</v>
      </c>
      <c r="F134" s="3" t="s">
        <v>11</v>
      </c>
      <c r="G134" s="3" t="s">
        <v>4</v>
      </c>
      <c r="H134" s="1">
        <v>33</v>
      </c>
      <c r="I134" s="5">
        <v>2021</v>
      </c>
      <c r="J134" s="2">
        <v>675000</v>
      </c>
      <c r="K134" s="13">
        <v>450000</v>
      </c>
    </row>
    <row r="135" spans="1:11" x14ac:dyDescent="0.25">
      <c r="A135" s="1">
        <v>20002944500109</v>
      </c>
      <c r="B135" t="s">
        <v>112</v>
      </c>
      <c r="C135" s="5" t="s">
        <v>896</v>
      </c>
      <c r="D135" t="str">
        <f>VLOOKUP(C135,Paramètres!K:N,2,FALSE)</f>
        <v>Vosges</v>
      </c>
      <c r="E135" s="3" t="s">
        <v>24</v>
      </c>
      <c r="F135" s="3" t="s">
        <v>11</v>
      </c>
      <c r="G135" s="3" t="s">
        <v>4</v>
      </c>
      <c r="H135" s="1">
        <v>18</v>
      </c>
      <c r="I135" s="5">
        <v>2021</v>
      </c>
      <c r="J135" s="2">
        <v>351870.02</v>
      </c>
      <c r="K135" s="13">
        <v>345000</v>
      </c>
    </row>
    <row r="136" spans="1:11" x14ac:dyDescent="0.25">
      <c r="A136" s="1">
        <v>40434457400094</v>
      </c>
      <c r="B136" t="s">
        <v>113</v>
      </c>
      <c r="C136" s="5" t="s">
        <v>863</v>
      </c>
      <c r="D136" t="str">
        <f>VLOOKUP(C136,Paramètres!K:N,2,FALSE)</f>
        <v>Haute-Marne</v>
      </c>
      <c r="E136" s="3" t="s">
        <v>24</v>
      </c>
      <c r="F136" s="3" t="s">
        <v>11</v>
      </c>
      <c r="G136" s="3" t="s">
        <v>4</v>
      </c>
      <c r="H136" s="1">
        <v>16</v>
      </c>
      <c r="I136" s="5">
        <v>2021</v>
      </c>
      <c r="J136" s="2">
        <v>468087.96</v>
      </c>
      <c r="K136" s="13">
        <v>455000</v>
      </c>
    </row>
    <row r="137" spans="1:11" x14ac:dyDescent="0.25">
      <c r="A137" s="1">
        <v>77561531300522</v>
      </c>
      <c r="B137" t="s">
        <v>114</v>
      </c>
      <c r="C137" s="5" t="s">
        <v>865</v>
      </c>
      <c r="D137" t="str">
        <f>VLOOKUP(C137,Paramètres!K:N,2,FALSE)</f>
        <v>Meurthe-et-Moselle</v>
      </c>
      <c r="E137" s="3" t="s">
        <v>24</v>
      </c>
      <c r="F137" s="3" t="s">
        <v>11</v>
      </c>
      <c r="G137" s="3" t="s">
        <v>4</v>
      </c>
      <c r="H137" s="1">
        <v>25</v>
      </c>
      <c r="I137" s="5">
        <v>2021</v>
      </c>
      <c r="J137" s="2">
        <v>250000</v>
      </c>
      <c r="K137" s="13">
        <v>265000</v>
      </c>
    </row>
    <row r="138" spans="1:11" x14ac:dyDescent="0.25">
      <c r="A138" s="1">
        <v>77561911700168</v>
      </c>
      <c r="B138" t="s">
        <v>115</v>
      </c>
      <c r="C138" s="5" t="s">
        <v>868</v>
      </c>
      <c r="D138" t="str">
        <f>VLOOKUP(C138,Paramètres!K:N,2,FALSE)</f>
        <v>Moselle</v>
      </c>
      <c r="E138" s="3" t="s">
        <v>24</v>
      </c>
      <c r="F138" s="3" t="s">
        <v>11</v>
      </c>
      <c r="G138" s="3" t="s">
        <v>3</v>
      </c>
      <c r="H138" s="1">
        <v>18</v>
      </c>
      <c r="I138" s="5">
        <v>2021</v>
      </c>
      <c r="J138" s="2">
        <v>475000</v>
      </c>
      <c r="K138" s="13">
        <v>450000</v>
      </c>
    </row>
    <row r="139" spans="1:11" x14ac:dyDescent="0.25">
      <c r="A139" s="1">
        <v>77568531600017</v>
      </c>
      <c r="B139" t="s">
        <v>116</v>
      </c>
      <c r="C139" s="5" t="s">
        <v>601</v>
      </c>
      <c r="D139" t="str">
        <f>VLOOKUP(C139,Paramètres!K:N,2,FALSE)</f>
        <v>Paris</v>
      </c>
      <c r="E139" s="3" t="s">
        <v>25</v>
      </c>
      <c r="F139" s="3" t="s">
        <v>11</v>
      </c>
      <c r="G139" s="3" t="s">
        <v>4</v>
      </c>
      <c r="H139" s="1">
        <v>19</v>
      </c>
      <c r="I139" s="5">
        <v>2021</v>
      </c>
      <c r="J139" s="2">
        <v>290000</v>
      </c>
      <c r="K139" s="13">
        <v>190000</v>
      </c>
    </row>
    <row r="140" spans="1:11" x14ac:dyDescent="0.25">
      <c r="A140" s="1">
        <v>77561271600149</v>
      </c>
      <c r="B140" t="s">
        <v>117</v>
      </c>
      <c r="C140" s="5" t="s">
        <v>862</v>
      </c>
      <c r="D140" t="str">
        <f>VLOOKUP(C140,Paramètres!K:N,2,FALSE)</f>
        <v>Marne</v>
      </c>
      <c r="E140" s="3" t="s">
        <v>24</v>
      </c>
      <c r="F140" s="3" t="s">
        <v>11</v>
      </c>
      <c r="G140" s="3" t="s">
        <v>3</v>
      </c>
      <c r="H140" s="1">
        <v>40</v>
      </c>
      <c r="I140" s="5">
        <v>2021</v>
      </c>
      <c r="J140" s="2">
        <v>978325</v>
      </c>
      <c r="K140" s="13">
        <v>883710</v>
      </c>
    </row>
    <row r="141" spans="1:11" x14ac:dyDescent="0.25">
      <c r="A141" s="1">
        <v>78341433700189</v>
      </c>
      <c r="B141" t="s">
        <v>118</v>
      </c>
      <c r="C141" s="5" t="s">
        <v>868</v>
      </c>
      <c r="D141" t="str">
        <f>VLOOKUP(C141,Paramètres!K:N,2,FALSE)</f>
        <v>Moselle</v>
      </c>
      <c r="E141" s="3" t="s">
        <v>24</v>
      </c>
      <c r="F141" s="3" t="s">
        <v>11</v>
      </c>
      <c r="G141" s="3" t="s">
        <v>4</v>
      </c>
      <c r="H141" s="1">
        <v>24</v>
      </c>
      <c r="I141" s="5">
        <v>2022</v>
      </c>
      <c r="J141" s="2">
        <v>736500</v>
      </c>
      <c r="K141" s="13">
        <f>421530+25000</f>
        <v>446530</v>
      </c>
    </row>
    <row r="142" spans="1:11" x14ac:dyDescent="0.25">
      <c r="A142" s="1">
        <v>49919805900010</v>
      </c>
      <c r="B142" t="s">
        <v>119</v>
      </c>
      <c r="C142" s="5" t="s">
        <v>868</v>
      </c>
      <c r="D142" t="str">
        <f>VLOOKUP(C142,Paramètres!K:N,2,FALSE)</f>
        <v>Moselle</v>
      </c>
      <c r="E142" s="3" t="s">
        <v>24</v>
      </c>
      <c r="F142" s="3" t="s">
        <v>11</v>
      </c>
      <c r="G142" s="3" t="s">
        <v>4</v>
      </c>
      <c r="H142" s="1">
        <v>16</v>
      </c>
      <c r="I142" s="5">
        <v>2022</v>
      </c>
      <c r="J142" s="2">
        <v>353999</v>
      </c>
      <c r="K142" s="13">
        <v>324673</v>
      </c>
    </row>
    <row r="143" spans="1:11" x14ac:dyDescent="0.25">
      <c r="A143" s="1">
        <v>26670015200017</v>
      </c>
      <c r="B143" t="s">
        <v>120</v>
      </c>
      <c r="C143" s="5" t="s">
        <v>878</v>
      </c>
      <c r="D143" t="str">
        <f>VLOOKUP(C143,Paramètres!K:N,2,FALSE)</f>
        <v>Bas-Rhin</v>
      </c>
      <c r="E143" s="3" t="s">
        <v>24</v>
      </c>
      <c r="F143" s="3" t="s">
        <v>11</v>
      </c>
      <c r="G143" s="3" t="s">
        <v>4</v>
      </c>
      <c r="H143" s="1">
        <v>29</v>
      </c>
      <c r="I143" s="5">
        <v>2022</v>
      </c>
      <c r="J143" s="2">
        <v>945000</v>
      </c>
      <c r="K143" s="13">
        <v>448324</v>
      </c>
    </row>
    <row r="144" spans="1:11" x14ac:dyDescent="0.25">
      <c r="A144" s="1">
        <v>26540150500010</v>
      </c>
      <c r="B144" t="s">
        <v>121</v>
      </c>
      <c r="C144" s="5" t="s">
        <v>865</v>
      </c>
      <c r="D144" t="str">
        <f>VLOOKUP(C144,Paramètres!K:N,2,FALSE)</f>
        <v>Meurthe-et-Moselle</v>
      </c>
      <c r="E144" s="3" t="s">
        <v>24</v>
      </c>
      <c r="F144" s="3" t="s">
        <v>11</v>
      </c>
      <c r="G144" s="3" t="s">
        <v>4</v>
      </c>
      <c r="H144" s="1">
        <v>33</v>
      </c>
      <c r="I144" s="5">
        <v>2022</v>
      </c>
      <c r="J144" s="2">
        <v>165000</v>
      </c>
      <c r="K144" s="13">
        <v>165000</v>
      </c>
    </row>
    <row r="145" spans="1:11" x14ac:dyDescent="0.25">
      <c r="A145" s="1">
        <v>89028622200017</v>
      </c>
      <c r="B145" t="s">
        <v>122</v>
      </c>
      <c r="C145" s="5" t="s">
        <v>868</v>
      </c>
      <c r="D145" t="str">
        <f>VLOOKUP(C145,Paramètres!K:N,2,FALSE)</f>
        <v>Moselle</v>
      </c>
      <c r="E145" s="3" t="s">
        <v>25</v>
      </c>
      <c r="F145" s="3" t="s">
        <v>11</v>
      </c>
      <c r="G145" s="3" t="s">
        <v>3</v>
      </c>
      <c r="H145" s="1">
        <v>44</v>
      </c>
      <c r="I145" s="5">
        <v>2022</v>
      </c>
      <c r="J145" s="2">
        <v>1581000</v>
      </c>
      <c r="K145" s="13">
        <v>1366377</v>
      </c>
    </row>
    <row r="146" spans="1:11" x14ac:dyDescent="0.25">
      <c r="A146" s="1">
        <v>81269323200017</v>
      </c>
      <c r="B146" t="s">
        <v>123</v>
      </c>
      <c r="C146" s="5" t="s">
        <v>863</v>
      </c>
      <c r="D146" t="str">
        <f>VLOOKUP(C146,Paramètres!K:N,2,FALSE)</f>
        <v>Haute-Marne</v>
      </c>
      <c r="E146" s="3" t="s">
        <v>24</v>
      </c>
      <c r="F146" s="3" t="s">
        <v>11</v>
      </c>
      <c r="G146" s="3" t="s">
        <v>4</v>
      </c>
      <c r="H146" s="1">
        <v>16</v>
      </c>
      <c r="I146" s="5">
        <v>2022</v>
      </c>
      <c r="J146" s="2">
        <v>183192</v>
      </c>
      <c r="K146" s="13">
        <v>183192</v>
      </c>
    </row>
    <row r="147" spans="1:11" x14ac:dyDescent="0.25">
      <c r="A147" s="1">
        <v>20008438200015</v>
      </c>
      <c r="B147" t="s">
        <v>98</v>
      </c>
      <c r="C147" s="5" t="s">
        <v>866</v>
      </c>
      <c r="D147" t="str">
        <f>VLOOKUP(C147,Paramètres!K:N,2,FALSE)</f>
        <v>Meuse</v>
      </c>
      <c r="E147" s="3" t="s">
        <v>24</v>
      </c>
      <c r="F147" s="3" t="s">
        <v>11</v>
      </c>
      <c r="G147" s="3" t="s">
        <v>3</v>
      </c>
      <c r="H147" s="1">
        <v>20</v>
      </c>
      <c r="I147" s="5">
        <v>2022</v>
      </c>
      <c r="J147" s="2">
        <v>67243</v>
      </c>
      <c r="K147" s="13">
        <v>67243</v>
      </c>
    </row>
    <row r="148" spans="1:11" x14ac:dyDescent="0.25">
      <c r="A148" s="1">
        <v>40809011600232</v>
      </c>
      <c r="B148" t="s">
        <v>124</v>
      </c>
      <c r="C148" s="5" t="s">
        <v>879</v>
      </c>
      <c r="D148" t="str">
        <f>VLOOKUP(C148,Paramètres!K:N,2,FALSE)</f>
        <v>Haut-Rhin</v>
      </c>
      <c r="E148" s="3" t="s">
        <v>24</v>
      </c>
      <c r="F148" s="3" t="s">
        <v>11</v>
      </c>
      <c r="G148" s="3" t="s">
        <v>3</v>
      </c>
      <c r="H148" s="1">
        <v>22</v>
      </c>
      <c r="I148" s="5">
        <v>2022</v>
      </c>
      <c r="J148" s="2">
        <v>587993</v>
      </c>
      <c r="K148" s="13">
        <v>587993</v>
      </c>
    </row>
    <row r="149" spans="1:11" x14ac:dyDescent="0.25">
      <c r="A149" s="1">
        <v>77571736600196</v>
      </c>
      <c r="B149" t="s">
        <v>125</v>
      </c>
      <c r="C149" s="5" t="s">
        <v>896</v>
      </c>
      <c r="D149" t="str">
        <f>VLOOKUP(C149,Paramètres!K:N,2,FALSE)</f>
        <v>Vosges</v>
      </c>
      <c r="E149" s="3" t="s">
        <v>24</v>
      </c>
      <c r="F149" s="3" t="s">
        <v>11</v>
      </c>
      <c r="G149" s="3" t="s">
        <v>4</v>
      </c>
      <c r="H149" s="1">
        <v>21</v>
      </c>
      <c r="I149" s="5">
        <v>2022</v>
      </c>
      <c r="J149" s="2">
        <v>105000</v>
      </c>
      <c r="K149" s="13">
        <v>105000</v>
      </c>
    </row>
    <row r="150" spans="1:11" x14ac:dyDescent="0.25">
      <c r="A150" s="1">
        <v>77561815000640</v>
      </c>
      <c r="B150" t="s">
        <v>109</v>
      </c>
      <c r="C150" s="5" t="s">
        <v>868</v>
      </c>
      <c r="D150" t="str">
        <f>VLOOKUP(C150,Paramètres!K:N,2,FALSE)</f>
        <v>Moselle</v>
      </c>
      <c r="E150" s="3" t="s">
        <v>25</v>
      </c>
      <c r="F150" s="3" t="s">
        <v>11</v>
      </c>
      <c r="G150" s="3" t="s">
        <v>4</v>
      </c>
      <c r="H150" s="1">
        <v>40</v>
      </c>
      <c r="I150" s="5">
        <v>2022</v>
      </c>
      <c r="J150" s="2">
        <v>200000</v>
      </c>
      <c r="K150" s="13">
        <v>200000</v>
      </c>
    </row>
    <row r="151" spans="1:11" x14ac:dyDescent="0.25">
      <c r="A151" s="1">
        <v>77877202000096</v>
      </c>
      <c r="B151" t="s">
        <v>126</v>
      </c>
      <c r="C151" s="5" t="s">
        <v>878</v>
      </c>
      <c r="D151" t="str">
        <f>VLOOKUP(C151,Paramètres!K:N,2,FALSE)</f>
        <v>Bas-Rhin</v>
      </c>
      <c r="E151" s="3" t="s">
        <v>24</v>
      </c>
      <c r="F151" s="3" t="s">
        <v>11</v>
      </c>
      <c r="G151" s="3" t="s">
        <v>3</v>
      </c>
      <c r="H151" s="1">
        <v>34</v>
      </c>
      <c r="I151" s="5">
        <v>2022</v>
      </c>
      <c r="J151" s="2">
        <v>1233535</v>
      </c>
      <c r="K151" s="13">
        <v>1189399</v>
      </c>
    </row>
    <row r="152" spans="1:11" x14ac:dyDescent="0.25">
      <c r="A152" s="1">
        <v>49481888300022</v>
      </c>
      <c r="B152" t="s">
        <v>127</v>
      </c>
      <c r="C152" s="5" t="s">
        <v>879</v>
      </c>
      <c r="D152" t="str">
        <f>VLOOKUP(C152,Paramètres!K:N,2,FALSE)</f>
        <v>Haut-Rhin</v>
      </c>
      <c r="E152" s="3" t="s">
        <v>25</v>
      </c>
      <c r="F152" s="3" t="s">
        <v>11</v>
      </c>
      <c r="G152" s="3" t="s">
        <v>3</v>
      </c>
      <c r="H152" s="1">
        <v>31</v>
      </c>
      <c r="I152" s="5">
        <v>2022</v>
      </c>
      <c r="J152" s="2">
        <v>590000</v>
      </c>
      <c r="K152" s="13">
        <v>540700</v>
      </c>
    </row>
    <row r="153" spans="1:11" x14ac:dyDescent="0.25">
      <c r="A153" s="1">
        <v>32364952500256</v>
      </c>
      <c r="B153" t="s">
        <v>128</v>
      </c>
      <c r="C153" s="5" t="s">
        <v>604</v>
      </c>
      <c r="D153" t="str">
        <f>VLOOKUP(C153,Paramètres!K:N,2,FALSE)</f>
        <v>Hauts-de-Seine</v>
      </c>
      <c r="E153" s="3" t="s">
        <v>26</v>
      </c>
      <c r="F153" s="3" t="s">
        <v>11</v>
      </c>
      <c r="G153" s="3" t="s">
        <v>4</v>
      </c>
      <c r="H153" s="4">
        <v>54</v>
      </c>
      <c r="I153" s="5">
        <v>2022</v>
      </c>
      <c r="J153" s="2">
        <v>264641</v>
      </c>
      <c r="K153" s="13">
        <v>253000</v>
      </c>
    </row>
    <row r="154" spans="1:11" x14ac:dyDescent="0.25">
      <c r="A154" s="1">
        <v>31899996800015</v>
      </c>
      <c r="B154" t="s">
        <v>211</v>
      </c>
      <c r="C154" s="5" t="s">
        <v>900</v>
      </c>
      <c r="D154" t="str">
        <f>VLOOKUP(C154,Paramètres!K:N,2,FALSE)</f>
        <v>Guadeloupe</v>
      </c>
      <c r="E154" s="3" t="s">
        <v>24</v>
      </c>
      <c r="F154" s="3" t="s">
        <v>12</v>
      </c>
      <c r="G154" s="3" t="s">
        <v>4</v>
      </c>
      <c r="H154" s="3">
        <v>8</v>
      </c>
      <c r="I154" s="5">
        <v>2021</v>
      </c>
      <c r="J154" s="2">
        <v>80000</v>
      </c>
      <c r="K154" s="13">
        <v>80000</v>
      </c>
    </row>
    <row r="155" spans="1:11" x14ac:dyDescent="0.25">
      <c r="A155" s="1">
        <v>31458564700014</v>
      </c>
      <c r="B155" t="s">
        <v>212</v>
      </c>
      <c r="C155" s="5" t="s">
        <v>900</v>
      </c>
      <c r="D155" t="str">
        <f>VLOOKUP(C155,Paramètres!K:N,2,FALSE)</f>
        <v>Guadeloupe</v>
      </c>
      <c r="E155" s="3" t="s">
        <v>24</v>
      </c>
      <c r="F155" s="3" t="s">
        <v>12</v>
      </c>
      <c r="G155" s="3" t="s">
        <v>3</v>
      </c>
      <c r="H155" s="3">
        <v>9</v>
      </c>
      <c r="I155" s="5">
        <v>2021</v>
      </c>
      <c r="J155" s="2">
        <v>225000</v>
      </c>
      <c r="K155" s="13">
        <v>225000</v>
      </c>
    </row>
    <row r="156" spans="1:11" x14ac:dyDescent="0.25">
      <c r="A156" s="1">
        <v>44044330700028</v>
      </c>
      <c r="B156" t="s">
        <v>213</v>
      </c>
      <c r="C156" s="5" t="s">
        <v>900</v>
      </c>
      <c r="D156" t="str">
        <f>VLOOKUP(C156,Paramètres!K:N,2,FALSE)</f>
        <v>Guadeloupe</v>
      </c>
      <c r="E156" s="3" t="s">
        <v>25</v>
      </c>
      <c r="F156" s="3" t="s">
        <v>12</v>
      </c>
      <c r="G156" s="3" t="s">
        <v>4</v>
      </c>
      <c r="H156" s="3">
        <v>9</v>
      </c>
      <c r="I156" s="5">
        <v>2021</v>
      </c>
      <c r="J156" s="2">
        <v>90000</v>
      </c>
      <c r="K156" s="13">
        <v>90000</v>
      </c>
    </row>
    <row r="157" spans="1:11" x14ac:dyDescent="0.25">
      <c r="A157" s="1">
        <v>31440815400024</v>
      </c>
      <c r="B157" t="s">
        <v>130</v>
      </c>
      <c r="C157" s="5" t="s">
        <v>900</v>
      </c>
      <c r="D157" t="str">
        <f>VLOOKUP(C157,Paramètres!K:N,2,FALSE)</f>
        <v>Guadeloupe</v>
      </c>
      <c r="E157" s="3" t="s">
        <v>24</v>
      </c>
      <c r="F157" s="3" t="s">
        <v>12</v>
      </c>
      <c r="G157" s="3" t="s">
        <v>3</v>
      </c>
      <c r="H157" s="3">
        <v>8</v>
      </c>
      <c r="I157" s="5">
        <v>2021</v>
      </c>
      <c r="J157" s="2">
        <v>200000</v>
      </c>
      <c r="K157" s="13">
        <v>200000</v>
      </c>
    </row>
    <row r="158" spans="1:11" x14ac:dyDescent="0.25">
      <c r="A158" s="1">
        <v>38332168400029</v>
      </c>
      <c r="B158" t="s">
        <v>214</v>
      </c>
      <c r="C158" s="5" t="s">
        <v>900</v>
      </c>
      <c r="D158" t="str">
        <f>VLOOKUP(C158,Paramètres!K:N,2,FALSE)</f>
        <v>Guadeloupe</v>
      </c>
      <c r="E158" s="3" t="s">
        <v>24</v>
      </c>
      <c r="F158" s="3" t="s">
        <v>12</v>
      </c>
      <c r="G158" s="3" t="s">
        <v>3</v>
      </c>
      <c r="H158" s="3">
        <v>10</v>
      </c>
      <c r="I158" s="5">
        <v>2021</v>
      </c>
      <c r="J158" s="2">
        <v>250000</v>
      </c>
      <c r="K158" s="13">
        <v>250000</v>
      </c>
    </row>
    <row r="159" spans="1:11" x14ac:dyDescent="0.25">
      <c r="A159" s="1">
        <v>31900007100252</v>
      </c>
      <c r="B159" t="s">
        <v>215</v>
      </c>
      <c r="C159" s="5" t="s">
        <v>900</v>
      </c>
      <c r="D159" t="str">
        <f>VLOOKUP(C159,Paramètres!K:N,2,FALSE)</f>
        <v>Guadeloupe</v>
      </c>
      <c r="E159" s="3" t="s">
        <v>24</v>
      </c>
      <c r="F159" s="3" t="s">
        <v>12</v>
      </c>
      <c r="G159" s="3" t="s">
        <v>4</v>
      </c>
      <c r="H159" s="3">
        <v>9</v>
      </c>
      <c r="I159" s="5">
        <v>2022</v>
      </c>
      <c r="J159" s="2">
        <v>106925</v>
      </c>
      <c r="K159" s="13">
        <v>155000</v>
      </c>
    </row>
    <row r="160" spans="1:11" x14ac:dyDescent="0.25">
      <c r="A160" s="1">
        <v>80311835500020</v>
      </c>
      <c r="B160" t="s">
        <v>131</v>
      </c>
      <c r="C160" s="5" t="s">
        <v>902</v>
      </c>
      <c r="D160" t="str">
        <f>VLOOKUP(C160,Paramètres!K:N,2,FALSE)</f>
        <v>Guyane</v>
      </c>
      <c r="E160" s="3" t="s">
        <v>24</v>
      </c>
      <c r="F160" s="3" t="s">
        <v>13</v>
      </c>
      <c r="G160" s="3" t="s">
        <v>3</v>
      </c>
      <c r="H160" s="3">
        <v>10</v>
      </c>
      <c r="I160" s="5">
        <v>2021</v>
      </c>
      <c r="J160" s="2">
        <v>370000</v>
      </c>
      <c r="K160" s="13">
        <v>370000</v>
      </c>
    </row>
    <row r="161" spans="1:11" x14ac:dyDescent="0.25">
      <c r="A161" s="1">
        <v>40152524100246</v>
      </c>
      <c r="B161" t="s">
        <v>132</v>
      </c>
      <c r="C161" s="5" t="s">
        <v>902</v>
      </c>
      <c r="D161" t="str">
        <f>VLOOKUP(C161,Paramètres!K:N,2,FALSE)</f>
        <v>Guyane</v>
      </c>
      <c r="E161" s="3" t="s">
        <v>24</v>
      </c>
      <c r="F161" s="3" t="s">
        <v>13</v>
      </c>
      <c r="G161" s="3" t="s">
        <v>3</v>
      </c>
      <c r="H161" s="3">
        <v>9</v>
      </c>
      <c r="I161" s="5">
        <v>2021</v>
      </c>
      <c r="J161" s="2">
        <v>405000</v>
      </c>
      <c r="K161" s="13">
        <v>405000</v>
      </c>
    </row>
    <row r="162" spans="1:11" x14ac:dyDescent="0.25">
      <c r="A162" s="1">
        <v>45096541300070</v>
      </c>
      <c r="B162" t="s">
        <v>133</v>
      </c>
      <c r="C162" s="5" t="s">
        <v>902</v>
      </c>
      <c r="D162" t="str">
        <f>VLOOKUP(C162,Paramètres!K:N,2,FALSE)</f>
        <v>Guyane</v>
      </c>
      <c r="E162" s="3" t="s">
        <v>24</v>
      </c>
      <c r="F162" s="3" t="s">
        <v>13</v>
      </c>
      <c r="G162" s="3" t="s">
        <v>3</v>
      </c>
      <c r="H162" s="3">
        <v>6</v>
      </c>
      <c r="I162" s="5">
        <v>2022</v>
      </c>
      <c r="J162" s="2">
        <v>244000</v>
      </c>
      <c r="K162" s="13">
        <v>244000</v>
      </c>
    </row>
    <row r="163" spans="1:11" x14ac:dyDescent="0.25">
      <c r="A163" s="1">
        <v>80311835500020</v>
      </c>
      <c r="B163" t="s">
        <v>131</v>
      </c>
      <c r="C163" s="5" t="s">
        <v>902</v>
      </c>
      <c r="D163" t="str">
        <f>VLOOKUP(C163,Paramètres!K:N,2,FALSE)</f>
        <v>Guyane</v>
      </c>
      <c r="E163" s="3" t="s">
        <v>24</v>
      </c>
      <c r="F163" s="3" t="s">
        <v>13</v>
      </c>
      <c r="G163" s="3" t="s">
        <v>3</v>
      </c>
      <c r="H163" s="3">
        <v>8</v>
      </c>
      <c r="I163" s="5">
        <v>2022</v>
      </c>
      <c r="J163" s="2">
        <v>412000</v>
      </c>
      <c r="K163" s="13">
        <v>412000</v>
      </c>
    </row>
    <row r="164" spans="1:11" x14ac:dyDescent="0.25">
      <c r="A164" s="1">
        <v>80311835500020</v>
      </c>
      <c r="B164" t="s">
        <v>131</v>
      </c>
      <c r="C164" s="5" t="s">
        <v>902</v>
      </c>
      <c r="D164" t="str">
        <f>VLOOKUP(C164,Paramètres!K:N,2,FALSE)</f>
        <v>Guyane</v>
      </c>
      <c r="E164" s="3" t="s">
        <v>24</v>
      </c>
      <c r="F164" s="3" t="s">
        <v>13</v>
      </c>
      <c r="G164" s="3" t="s">
        <v>3</v>
      </c>
      <c r="H164" s="3">
        <v>5</v>
      </c>
      <c r="I164" s="5">
        <v>2022</v>
      </c>
      <c r="J164" s="2">
        <v>95000</v>
      </c>
      <c r="K164" s="13">
        <v>95000</v>
      </c>
    </row>
    <row r="165" spans="1:11" x14ac:dyDescent="0.25">
      <c r="A165" s="1">
        <v>40072026400029</v>
      </c>
      <c r="B165" t="s">
        <v>216</v>
      </c>
      <c r="C165" s="5" t="s">
        <v>870</v>
      </c>
      <c r="D165" t="str">
        <f>VLOOKUP(C165,Paramètres!K:N,2,FALSE)</f>
        <v>Nord</v>
      </c>
      <c r="E165" s="3" t="s">
        <v>25</v>
      </c>
      <c r="F165" s="3" t="s">
        <v>14</v>
      </c>
      <c r="G165" s="3" t="s">
        <v>4</v>
      </c>
      <c r="H165" s="3">
        <v>16</v>
      </c>
      <c r="I165" s="5">
        <v>2021</v>
      </c>
      <c r="J165" s="2">
        <v>160000</v>
      </c>
      <c r="K165" s="13">
        <v>160000</v>
      </c>
    </row>
    <row r="166" spans="1:11" x14ac:dyDescent="0.25">
      <c r="A166" s="1">
        <v>77562993400016</v>
      </c>
      <c r="B166" t="s">
        <v>184</v>
      </c>
      <c r="C166" s="5" t="s">
        <v>873</v>
      </c>
      <c r="D166" t="str">
        <f>VLOOKUP(C166,Paramètres!K:N,2,FALSE)</f>
        <v>Pas-de-Calais</v>
      </c>
      <c r="E166" s="3" t="s">
        <v>24</v>
      </c>
      <c r="F166" s="3" t="s">
        <v>14</v>
      </c>
      <c r="G166" s="3" t="s">
        <v>4</v>
      </c>
      <c r="H166" s="3">
        <v>29</v>
      </c>
      <c r="I166" s="5">
        <v>2021</v>
      </c>
      <c r="J166" s="2">
        <v>239350</v>
      </c>
      <c r="K166" s="13">
        <v>290000</v>
      </c>
    </row>
    <row r="167" spans="1:11" x14ac:dyDescent="0.25">
      <c r="A167" s="1">
        <v>13002078700029</v>
      </c>
      <c r="B167" t="s">
        <v>217</v>
      </c>
      <c r="C167" s="5" t="s">
        <v>870</v>
      </c>
      <c r="D167" t="str">
        <f>VLOOKUP(C167,Paramètres!K:N,2,FALSE)</f>
        <v>Nord</v>
      </c>
      <c r="E167" s="3" t="s">
        <v>24</v>
      </c>
      <c r="F167" s="3" t="s">
        <v>14</v>
      </c>
      <c r="G167" s="3" t="s">
        <v>4</v>
      </c>
      <c r="H167" s="3">
        <v>15</v>
      </c>
      <c r="I167" s="5">
        <v>2021</v>
      </c>
      <c r="J167" s="2">
        <f>524390.27+50000</f>
        <v>574390.27</v>
      </c>
      <c r="K167" s="13">
        <f>450000+50000</f>
        <v>500000</v>
      </c>
    </row>
    <row r="168" spans="1:11" x14ac:dyDescent="0.25">
      <c r="A168" s="1">
        <v>13002078700029</v>
      </c>
      <c r="B168" t="s">
        <v>217</v>
      </c>
      <c r="C168" s="5" t="s">
        <v>870</v>
      </c>
      <c r="D168" t="str">
        <f>VLOOKUP(C168,Paramètres!K:N,2,FALSE)</f>
        <v>Nord</v>
      </c>
      <c r="E168" s="3" t="s">
        <v>24</v>
      </c>
      <c r="F168" s="3" t="s">
        <v>14</v>
      </c>
      <c r="G168" s="3" t="s">
        <v>4</v>
      </c>
      <c r="H168" s="3">
        <v>15</v>
      </c>
      <c r="I168" s="5">
        <v>2021</v>
      </c>
      <c r="J168" s="2">
        <f>514679+50000</f>
        <v>564679</v>
      </c>
      <c r="K168" s="13">
        <f>450000+50000</f>
        <v>500000</v>
      </c>
    </row>
    <row r="169" spans="1:11" x14ac:dyDescent="0.25">
      <c r="A169" s="1">
        <v>77562852200382</v>
      </c>
      <c r="B169" t="s">
        <v>185</v>
      </c>
      <c r="C169" s="5" t="s">
        <v>871</v>
      </c>
      <c r="D169" t="str">
        <f>VLOOKUP(C169,Paramètres!K:N,2,FALSE)</f>
        <v>Oise</v>
      </c>
      <c r="E169" s="3" t="s">
        <v>24</v>
      </c>
      <c r="F169" s="3" t="s">
        <v>14</v>
      </c>
      <c r="G169" s="3" t="s">
        <v>3</v>
      </c>
      <c r="H169" s="3">
        <v>20</v>
      </c>
      <c r="I169" s="5">
        <v>2021</v>
      </c>
      <c r="J169" s="2">
        <v>500000</v>
      </c>
      <c r="K169" s="13">
        <v>500000</v>
      </c>
    </row>
    <row r="170" spans="1:11" x14ac:dyDescent="0.25">
      <c r="A170" s="1">
        <v>31245483800219</v>
      </c>
      <c r="B170" t="s">
        <v>218</v>
      </c>
      <c r="C170" s="5" t="s">
        <v>873</v>
      </c>
      <c r="D170" t="str">
        <f>VLOOKUP(C170,Paramètres!K:N,2,FALSE)</f>
        <v>Pas-de-Calais</v>
      </c>
      <c r="E170" s="3" t="s">
        <v>25</v>
      </c>
      <c r="F170" s="3" t="s">
        <v>14</v>
      </c>
      <c r="G170" s="3" t="s">
        <v>4</v>
      </c>
      <c r="H170" s="1">
        <v>27</v>
      </c>
      <c r="I170" s="5">
        <v>2021</v>
      </c>
      <c r="J170" s="2">
        <v>270000</v>
      </c>
      <c r="K170" s="13">
        <v>270000</v>
      </c>
    </row>
    <row r="171" spans="1:11" x14ac:dyDescent="0.25">
      <c r="A171" s="1">
        <v>77554689800179</v>
      </c>
      <c r="B171" t="s">
        <v>134</v>
      </c>
      <c r="C171" s="5" t="s">
        <v>805</v>
      </c>
      <c r="D171" t="str">
        <f>VLOOKUP(C171,Paramètres!K:N,2,FALSE)</f>
        <v>Aisne</v>
      </c>
      <c r="E171" s="3" t="s">
        <v>24</v>
      </c>
      <c r="F171" s="3" t="s">
        <v>14</v>
      </c>
      <c r="G171" s="3" t="s">
        <v>3</v>
      </c>
      <c r="H171" s="3">
        <v>24</v>
      </c>
      <c r="I171" s="5">
        <v>2021</v>
      </c>
      <c r="J171" s="2">
        <v>600000</v>
      </c>
      <c r="K171" s="13">
        <v>615000</v>
      </c>
    </row>
    <row r="172" spans="1:11" x14ac:dyDescent="0.25">
      <c r="A172" s="1">
        <v>77562101400254</v>
      </c>
      <c r="B172" t="s">
        <v>135</v>
      </c>
      <c r="C172" s="5" t="s">
        <v>870</v>
      </c>
      <c r="D172" t="str">
        <f>VLOOKUP(C172,Paramètres!K:N,2,FALSE)</f>
        <v>Nord</v>
      </c>
      <c r="E172" s="3" t="s">
        <v>25</v>
      </c>
      <c r="F172" s="3" t="s">
        <v>14</v>
      </c>
      <c r="G172" s="3" t="s">
        <v>4</v>
      </c>
      <c r="H172" s="3">
        <v>23</v>
      </c>
      <c r="I172" s="5">
        <v>2021</v>
      </c>
      <c r="J172" s="2">
        <v>420375</v>
      </c>
      <c r="K172" s="13">
        <v>585000</v>
      </c>
    </row>
    <row r="173" spans="1:11" x14ac:dyDescent="0.25">
      <c r="A173" s="1">
        <v>77562228500408</v>
      </c>
      <c r="B173" t="s">
        <v>136</v>
      </c>
      <c r="C173" s="5" t="s">
        <v>870</v>
      </c>
      <c r="D173" t="str">
        <f>VLOOKUP(C173,Paramètres!K:N,2,FALSE)</f>
        <v>Nord</v>
      </c>
      <c r="E173" s="3" t="s">
        <v>24</v>
      </c>
      <c r="F173" s="3" t="s">
        <v>14</v>
      </c>
      <c r="G173" s="3" t="s">
        <v>4</v>
      </c>
      <c r="H173" s="3">
        <v>18</v>
      </c>
      <c r="I173" s="5">
        <v>2021</v>
      </c>
      <c r="J173" s="2">
        <v>353800</v>
      </c>
      <c r="K173" s="13">
        <v>205000</v>
      </c>
    </row>
    <row r="174" spans="1:11" x14ac:dyDescent="0.25">
      <c r="A174" s="1">
        <v>79387163300012</v>
      </c>
      <c r="B174" t="s">
        <v>186</v>
      </c>
      <c r="C174" s="5" t="s">
        <v>873</v>
      </c>
      <c r="D174" t="str">
        <f>VLOOKUP(C174,Paramètres!K:N,2,FALSE)</f>
        <v>Pas-de-Calais</v>
      </c>
      <c r="E174" s="3" t="s">
        <v>24</v>
      </c>
      <c r="F174" s="3" t="s">
        <v>14</v>
      </c>
      <c r="G174" s="3" t="s">
        <v>4</v>
      </c>
      <c r="H174" s="3">
        <v>17</v>
      </c>
      <c r="I174" s="5">
        <v>2021</v>
      </c>
      <c r="J174" s="2">
        <v>435400</v>
      </c>
      <c r="K174" s="13">
        <v>430000</v>
      </c>
    </row>
    <row r="175" spans="1:11" x14ac:dyDescent="0.25">
      <c r="A175" s="1">
        <v>31197534600348</v>
      </c>
      <c r="B175" t="s">
        <v>137</v>
      </c>
      <c r="C175" s="5" t="s">
        <v>805</v>
      </c>
      <c r="D175" t="str">
        <f>VLOOKUP(C175,Paramètres!K:N,2,FALSE)</f>
        <v>Aisne</v>
      </c>
      <c r="E175" s="3" t="s">
        <v>24</v>
      </c>
      <c r="F175" s="3" t="s">
        <v>14</v>
      </c>
      <c r="G175" s="3" t="s">
        <v>3</v>
      </c>
      <c r="H175" s="3">
        <v>13</v>
      </c>
      <c r="I175" s="5">
        <v>2021</v>
      </c>
      <c r="J175" s="2">
        <v>440000</v>
      </c>
      <c r="K175" s="13">
        <v>440000</v>
      </c>
    </row>
    <row r="176" spans="1:11" x14ac:dyDescent="0.25">
      <c r="A176" s="1">
        <v>77562406700010</v>
      </c>
      <c r="B176" t="s">
        <v>138</v>
      </c>
      <c r="C176" s="5" t="s">
        <v>870</v>
      </c>
      <c r="D176" t="str">
        <f>VLOOKUP(C176,Paramètres!K:N,2,FALSE)</f>
        <v>Nord</v>
      </c>
      <c r="E176" s="3" t="s">
        <v>24</v>
      </c>
      <c r="F176" s="3" t="s">
        <v>14</v>
      </c>
      <c r="G176" s="3" t="s">
        <v>3</v>
      </c>
      <c r="H176" s="3">
        <v>24</v>
      </c>
      <c r="I176" s="5">
        <v>2021</v>
      </c>
      <c r="J176" s="2">
        <v>600000</v>
      </c>
      <c r="K176" s="13">
        <v>615000</v>
      </c>
    </row>
    <row r="177" spans="1:11" x14ac:dyDescent="0.25">
      <c r="A177" s="1">
        <v>77562554400264</v>
      </c>
      <c r="B177" t="s">
        <v>219</v>
      </c>
      <c r="C177" s="5" t="s">
        <v>870</v>
      </c>
      <c r="D177" t="str">
        <f>VLOOKUP(C177,Paramètres!K:N,2,FALSE)</f>
        <v>Nord</v>
      </c>
      <c r="E177" s="3" t="s">
        <v>24</v>
      </c>
      <c r="F177" s="3" t="s">
        <v>14</v>
      </c>
      <c r="G177" s="3" t="s">
        <v>3</v>
      </c>
      <c r="H177" s="3">
        <v>21</v>
      </c>
      <c r="I177" s="5">
        <v>2021</v>
      </c>
      <c r="J177" s="2">
        <v>564105.43999999994</v>
      </c>
      <c r="K177" s="13">
        <v>540000</v>
      </c>
    </row>
    <row r="178" spans="1:11" x14ac:dyDescent="0.25">
      <c r="A178" s="1">
        <v>38473987600025</v>
      </c>
      <c r="B178" t="s">
        <v>220</v>
      </c>
      <c r="C178" s="5" t="s">
        <v>873</v>
      </c>
      <c r="D178" t="str">
        <f>VLOOKUP(C178,Paramètres!K:N,2,FALSE)</f>
        <v>Pas-de-Calais</v>
      </c>
      <c r="E178" s="3" t="s">
        <v>24</v>
      </c>
      <c r="F178" s="3" t="s">
        <v>14</v>
      </c>
      <c r="G178" s="3" t="s">
        <v>4</v>
      </c>
      <c r="H178" s="3">
        <v>14</v>
      </c>
      <c r="I178" s="5">
        <v>2021</v>
      </c>
      <c r="J178" s="2">
        <v>308037.59999999998</v>
      </c>
      <c r="K178" s="13">
        <v>350000</v>
      </c>
    </row>
    <row r="179" spans="1:11" x14ac:dyDescent="0.25">
      <c r="A179" s="1">
        <v>77571066800689</v>
      </c>
      <c r="B179" t="s">
        <v>139</v>
      </c>
      <c r="C179" s="5" t="s">
        <v>888</v>
      </c>
      <c r="D179" t="str">
        <f>VLOOKUP(C179,Paramètres!K:N,2,FALSE)</f>
        <v>Somme</v>
      </c>
      <c r="E179" s="3" t="s">
        <v>24</v>
      </c>
      <c r="F179" s="3" t="s">
        <v>14</v>
      </c>
      <c r="G179" s="3" t="s">
        <v>3</v>
      </c>
      <c r="H179" s="3">
        <v>39</v>
      </c>
      <c r="I179" s="5">
        <v>2021</v>
      </c>
      <c r="J179" s="2">
        <v>1115000</v>
      </c>
      <c r="K179" s="13">
        <v>990000</v>
      </c>
    </row>
    <row r="180" spans="1:11" x14ac:dyDescent="0.25">
      <c r="A180" s="1">
        <v>77562729200367</v>
      </c>
      <c r="B180" t="s">
        <v>221</v>
      </c>
      <c r="C180" s="5" t="s">
        <v>870</v>
      </c>
      <c r="D180" t="str">
        <f>VLOOKUP(C180,Paramètres!K:N,2,FALSE)</f>
        <v>Nord</v>
      </c>
      <c r="E180" s="3" t="s">
        <v>24</v>
      </c>
      <c r="F180" s="3" t="s">
        <v>14</v>
      </c>
      <c r="G180" s="3" t="s">
        <v>4</v>
      </c>
      <c r="H180" s="3">
        <v>19</v>
      </c>
      <c r="I180" s="5">
        <v>2021</v>
      </c>
      <c r="J180" s="2">
        <v>205000</v>
      </c>
      <c r="K180" s="13">
        <v>240000</v>
      </c>
    </row>
    <row r="181" spans="1:11" x14ac:dyDescent="0.25">
      <c r="A181" s="1">
        <v>38134409200170</v>
      </c>
      <c r="B181" t="s">
        <v>222</v>
      </c>
      <c r="C181" s="5" t="s">
        <v>873</v>
      </c>
      <c r="D181" t="str">
        <f>VLOOKUP(C181,Paramètres!K:N,2,FALSE)</f>
        <v>Pas-de-Calais</v>
      </c>
      <c r="E181" s="3" t="s">
        <v>24</v>
      </c>
      <c r="F181" s="3" t="s">
        <v>14</v>
      </c>
      <c r="G181" s="3" t="s">
        <v>3</v>
      </c>
      <c r="H181" s="3">
        <v>16</v>
      </c>
      <c r="I181" s="5">
        <v>2021</v>
      </c>
      <c r="J181" s="2">
        <v>840000</v>
      </c>
      <c r="K181" s="13">
        <v>755000</v>
      </c>
    </row>
    <row r="182" spans="1:11" x14ac:dyDescent="0.25">
      <c r="A182" s="1">
        <v>39434217400411</v>
      </c>
      <c r="B182" t="s">
        <v>187</v>
      </c>
      <c r="C182" s="5" t="s">
        <v>870</v>
      </c>
      <c r="D182" t="str">
        <f>VLOOKUP(C182,Paramètres!K:N,2,FALSE)</f>
        <v>Nord</v>
      </c>
      <c r="E182" s="3" t="s">
        <v>25</v>
      </c>
      <c r="F182" s="3" t="s">
        <v>14</v>
      </c>
      <c r="G182" s="3" t="s">
        <v>4</v>
      </c>
      <c r="H182" s="3">
        <v>19</v>
      </c>
      <c r="I182" s="5">
        <v>2021</v>
      </c>
      <c r="J182" s="2">
        <v>195789</v>
      </c>
      <c r="K182" s="13">
        <v>205000</v>
      </c>
    </row>
    <row r="183" spans="1:11" x14ac:dyDescent="0.25">
      <c r="A183" s="1">
        <v>34413871400052</v>
      </c>
      <c r="B183" t="s">
        <v>223</v>
      </c>
      <c r="C183" s="5" t="s">
        <v>870</v>
      </c>
      <c r="D183" t="str">
        <f>VLOOKUP(C183,Paramètres!K:N,2,FALSE)</f>
        <v>Nord</v>
      </c>
      <c r="E183" s="3" t="s">
        <v>24</v>
      </c>
      <c r="F183" s="3" t="s">
        <v>14</v>
      </c>
      <c r="G183" s="3" t="s">
        <v>4</v>
      </c>
      <c r="H183" s="3">
        <v>16</v>
      </c>
      <c r="I183" s="5">
        <v>2021</v>
      </c>
      <c r="J183" s="2">
        <v>432880</v>
      </c>
      <c r="K183" s="13">
        <v>385000</v>
      </c>
    </row>
    <row r="184" spans="1:11" x14ac:dyDescent="0.25">
      <c r="A184" s="1">
        <v>43997564001382</v>
      </c>
      <c r="B184" t="s">
        <v>140</v>
      </c>
      <c r="C184" s="5" t="s">
        <v>604</v>
      </c>
      <c r="D184" t="str">
        <f>VLOOKUP(C184,Paramètres!K:N,2,FALSE)</f>
        <v>Hauts-de-Seine</v>
      </c>
      <c r="E184" s="3" t="s">
        <v>26</v>
      </c>
      <c r="F184" s="3" t="s">
        <v>14</v>
      </c>
      <c r="G184" s="3" t="s">
        <v>4</v>
      </c>
      <c r="H184" s="3">
        <v>109</v>
      </c>
      <c r="I184" s="5">
        <v>2021</v>
      </c>
      <c r="J184" s="2">
        <v>790000</v>
      </c>
      <c r="K184" s="13">
        <v>790000</v>
      </c>
    </row>
    <row r="185" spans="1:11" x14ac:dyDescent="0.25">
      <c r="A185" s="1">
        <v>77562913200439</v>
      </c>
      <c r="B185" t="s">
        <v>141</v>
      </c>
      <c r="C185" s="5" t="s">
        <v>871</v>
      </c>
      <c r="D185" t="str">
        <f>VLOOKUP(C185,Paramètres!K:N,2,FALSE)</f>
        <v>Oise</v>
      </c>
      <c r="E185" s="3" t="s">
        <v>24</v>
      </c>
      <c r="F185" s="3" t="s">
        <v>14</v>
      </c>
      <c r="G185" s="3" t="s">
        <v>4</v>
      </c>
      <c r="H185" s="3">
        <v>25</v>
      </c>
      <c r="I185" s="5">
        <v>2022</v>
      </c>
      <c r="J185" s="2">
        <v>128300</v>
      </c>
      <c r="K185" s="13">
        <v>125000</v>
      </c>
    </row>
    <row r="186" spans="1:11" x14ac:dyDescent="0.25">
      <c r="A186" s="1" t="s">
        <v>154</v>
      </c>
      <c r="B186" t="s">
        <v>142</v>
      </c>
      <c r="C186" s="5" t="s">
        <v>873</v>
      </c>
      <c r="D186" t="str">
        <f>VLOOKUP(C186,Paramètres!K:N,2,FALSE)</f>
        <v>Pas-de-Calais</v>
      </c>
      <c r="E186" s="3" t="s">
        <v>24</v>
      </c>
      <c r="F186" s="3" t="s">
        <v>14</v>
      </c>
      <c r="G186" s="3" t="s">
        <v>4</v>
      </c>
      <c r="H186" s="3">
        <v>18</v>
      </c>
      <c r="I186" s="5">
        <v>2022</v>
      </c>
      <c r="J186" s="2">
        <v>344883</v>
      </c>
      <c r="K186" s="13">
        <v>290000</v>
      </c>
    </row>
    <row r="187" spans="1:11" x14ac:dyDescent="0.25">
      <c r="A187" s="1" t="s">
        <v>155</v>
      </c>
      <c r="B187" t="s">
        <v>224</v>
      </c>
      <c r="C187" s="5" t="s">
        <v>871</v>
      </c>
      <c r="D187" t="str">
        <f>VLOOKUP(C187,Paramètres!K:N,2,FALSE)</f>
        <v>Oise</v>
      </c>
      <c r="E187" s="3" t="s">
        <v>25</v>
      </c>
      <c r="F187" s="3" t="s">
        <v>14</v>
      </c>
      <c r="G187" s="3" t="s">
        <v>3</v>
      </c>
      <c r="H187" s="3">
        <v>21</v>
      </c>
      <c r="I187" s="5">
        <v>2022</v>
      </c>
      <c r="J187" s="2">
        <v>591500</v>
      </c>
      <c r="K187" s="13">
        <v>506500</v>
      </c>
    </row>
    <row r="188" spans="1:11" x14ac:dyDescent="0.25">
      <c r="A188" s="1" t="s">
        <v>156</v>
      </c>
      <c r="B188" t="s">
        <v>143</v>
      </c>
      <c r="C188" s="5" t="s">
        <v>870</v>
      </c>
      <c r="D188" t="str">
        <f>VLOOKUP(C188,Paramètres!K:N,2,FALSE)</f>
        <v>Nord</v>
      </c>
      <c r="E188" s="3" t="s">
        <v>24</v>
      </c>
      <c r="F188" s="3" t="s">
        <v>14</v>
      </c>
      <c r="G188" s="3" t="s">
        <v>4</v>
      </c>
      <c r="H188" s="3">
        <v>37</v>
      </c>
      <c r="I188" s="5">
        <v>2022</v>
      </c>
      <c r="J188" s="2">
        <v>185000</v>
      </c>
      <c r="K188" s="13">
        <v>185000</v>
      </c>
    </row>
    <row r="189" spans="1:11" x14ac:dyDescent="0.25">
      <c r="A189" s="1" t="s">
        <v>157</v>
      </c>
      <c r="B189" t="s">
        <v>225</v>
      </c>
      <c r="C189" s="5" t="s">
        <v>871</v>
      </c>
      <c r="D189" t="str">
        <f>VLOOKUP(C189,Paramètres!K:N,2,FALSE)</f>
        <v>Oise</v>
      </c>
      <c r="E189" s="3" t="s">
        <v>25</v>
      </c>
      <c r="F189" s="3" t="s">
        <v>14</v>
      </c>
      <c r="G189" s="3" t="s">
        <v>3</v>
      </c>
      <c r="H189" s="3">
        <v>35</v>
      </c>
      <c r="I189" s="5">
        <v>2022</v>
      </c>
      <c r="J189" s="2">
        <v>752500</v>
      </c>
      <c r="K189" s="13">
        <v>767500</v>
      </c>
    </row>
    <row r="190" spans="1:11" x14ac:dyDescent="0.25">
      <c r="A190" s="1" t="s">
        <v>158</v>
      </c>
      <c r="B190" t="s">
        <v>144</v>
      </c>
      <c r="C190" s="5" t="s">
        <v>870</v>
      </c>
      <c r="D190" t="str">
        <f>VLOOKUP(C190,Paramètres!K:N,2,FALSE)</f>
        <v>Nord</v>
      </c>
      <c r="E190" s="3" t="s">
        <v>24</v>
      </c>
      <c r="F190" s="3" t="s">
        <v>14</v>
      </c>
      <c r="G190" s="3" t="s">
        <v>4</v>
      </c>
      <c r="H190" s="3">
        <v>12</v>
      </c>
      <c r="I190" s="5">
        <v>2022</v>
      </c>
      <c r="J190" s="2">
        <v>266389</v>
      </c>
      <c r="K190" s="13">
        <v>260000</v>
      </c>
    </row>
    <row r="191" spans="1:11" x14ac:dyDescent="0.25">
      <c r="A191" s="1" t="s">
        <v>159</v>
      </c>
      <c r="B191" t="s">
        <v>226</v>
      </c>
      <c r="C191" s="5" t="s">
        <v>805</v>
      </c>
      <c r="D191" t="str">
        <f>VLOOKUP(C191,Paramètres!K:N,2,FALSE)</f>
        <v>Aisne</v>
      </c>
      <c r="E191" s="3" t="s">
        <v>24</v>
      </c>
      <c r="F191" s="3" t="s">
        <v>14</v>
      </c>
      <c r="G191" s="3" t="s">
        <v>4</v>
      </c>
      <c r="H191" s="3">
        <v>20</v>
      </c>
      <c r="I191" s="5">
        <v>2022</v>
      </c>
      <c r="J191" s="2">
        <v>100000</v>
      </c>
      <c r="K191" s="13">
        <v>100000</v>
      </c>
    </row>
    <row r="192" spans="1:11" x14ac:dyDescent="0.25">
      <c r="A192" s="1">
        <v>77554678100011</v>
      </c>
      <c r="B192" t="s">
        <v>145</v>
      </c>
      <c r="C192" s="5" t="s">
        <v>805</v>
      </c>
      <c r="D192" t="str">
        <f>VLOOKUP(C192,Paramètres!K:N,2,FALSE)</f>
        <v>Aisne</v>
      </c>
      <c r="E192" s="3" t="s">
        <v>24</v>
      </c>
      <c r="F192" s="3" t="s">
        <v>14</v>
      </c>
      <c r="G192" s="3" t="s">
        <v>3</v>
      </c>
      <c r="H192" s="3">
        <v>22</v>
      </c>
      <c r="I192" s="5">
        <v>2022</v>
      </c>
      <c r="J192" s="2">
        <v>886144</v>
      </c>
      <c r="K192" s="13">
        <v>868000</v>
      </c>
    </row>
    <row r="193" spans="1:11" x14ac:dyDescent="0.25">
      <c r="A193" s="1">
        <v>77562407500682</v>
      </c>
      <c r="B193" t="s">
        <v>146</v>
      </c>
      <c r="C193" s="5" t="s">
        <v>870</v>
      </c>
      <c r="D193" t="str">
        <f>VLOOKUP(C193,Paramètres!K:N,2,FALSE)</f>
        <v>Nord</v>
      </c>
      <c r="E193" s="3" t="s">
        <v>25</v>
      </c>
      <c r="F193" s="3" t="s">
        <v>14</v>
      </c>
      <c r="G193" s="3" t="s">
        <v>4</v>
      </c>
      <c r="H193" s="3">
        <v>33</v>
      </c>
      <c r="I193" s="5">
        <v>2022</v>
      </c>
      <c r="J193" s="2">
        <v>222000</v>
      </c>
      <c r="K193" s="13">
        <v>462000</v>
      </c>
    </row>
    <row r="194" spans="1:11" x14ac:dyDescent="0.25">
      <c r="A194" s="12" t="s">
        <v>160</v>
      </c>
      <c r="B194" t="s">
        <v>147</v>
      </c>
      <c r="C194" s="5" t="s">
        <v>870</v>
      </c>
      <c r="D194" t="str">
        <f>VLOOKUP(C194,Paramètres!K:N,2,FALSE)</f>
        <v>Nord</v>
      </c>
      <c r="E194" s="3" t="s">
        <v>24</v>
      </c>
      <c r="F194" s="3" t="s">
        <v>14</v>
      </c>
      <c r="G194" s="3" t="s">
        <v>4</v>
      </c>
      <c r="H194" s="3">
        <v>17</v>
      </c>
      <c r="I194" s="5">
        <v>2022</v>
      </c>
      <c r="J194" s="2">
        <v>3369741</v>
      </c>
      <c r="K194" s="13">
        <v>321500</v>
      </c>
    </row>
    <row r="195" spans="1:11" x14ac:dyDescent="0.25">
      <c r="A195" s="1" t="s">
        <v>161</v>
      </c>
      <c r="B195" t="s">
        <v>148</v>
      </c>
      <c r="C195" s="5" t="s">
        <v>888</v>
      </c>
      <c r="D195" t="str">
        <f>VLOOKUP(C195,Paramètres!K:N,2,FALSE)</f>
        <v>Somme</v>
      </c>
      <c r="E195" s="3" t="s">
        <v>24</v>
      </c>
      <c r="F195" s="3" t="s">
        <v>14</v>
      </c>
      <c r="G195" s="3" t="s">
        <v>3</v>
      </c>
      <c r="H195" s="3">
        <v>18</v>
      </c>
      <c r="I195" s="5">
        <v>2022</v>
      </c>
      <c r="J195" s="2">
        <v>862000</v>
      </c>
      <c r="K195" s="13">
        <v>822000</v>
      </c>
    </row>
    <row r="196" spans="1:11" x14ac:dyDescent="0.25">
      <c r="A196" s="12" t="s">
        <v>162</v>
      </c>
      <c r="B196" t="s">
        <v>149</v>
      </c>
      <c r="C196" s="5" t="s">
        <v>870</v>
      </c>
      <c r="D196" t="str">
        <f>VLOOKUP(C196,Paramètres!K:N,2,FALSE)</f>
        <v>Nord</v>
      </c>
      <c r="E196" s="3" t="s">
        <v>24</v>
      </c>
      <c r="F196" s="3" t="s">
        <v>14</v>
      </c>
      <c r="G196" s="3" t="s">
        <v>3</v>
      </c>
      <c r="H196" s="3">
        <v>15</v>
      </c>
      <c r="I196" s="5">
        <v>2022</v>
      </c>
      <c r="J196" s="2">
        <v>727700</v>
      </c>
      <c r="K196" s="13">
        <v>677500</v>
      </c>
    </row>
    <row r="197" spans="1:11" x14ac:dyDescent="0.25">
      <c r="A197" s="12" t="s">
        <v>163</v>
      </c>
      <c r="B197" t="s">
        <v>150</v>
      </c>
      <c r="C197" s="5" t="s">
        <v>873</v>
      </c>
      <c r="D197" t="str">
        <f>VLOOKUP(C197,Paramètres!K:N,2,FALSE)</f>
        <v>Pas-de-Calais</v>
      </c>
      <c r="E197" s="3" t="s">
        <v>24</v>
      </c>
      <c r="F197" s="3" t="s">
        <v>14</v>
      </c>
      <c r="G197" s="3" t="s">
        <v>4</v>
      </c>
      <c r="H197" s="3">
        <v>17</v>
      </c>
      <c r="I197" s="5">
        <v>2022</v>
      </c>
      <c r="J197" s="2">
        <v>515835</v>
      </c>
      <c r="K197" s="13">
        <v>393500</v>
      </c>
    </row>
    <row r="198" spans="1:11" x14ac:dyDescent="0.25">
      <c r="A198" s="1">
        <v>78393831900069</v>
      </c>
      <c r="B198" t="s">
        <v>151</v>
      </c>
      <c r="C198" s="5" t="s">
        <v>873</v>
      </c>
      <c r="D198" t="str">
        <f>VLOOKUP(C198,Paramètres!K:N,2,FALSE)</f>
        <v>Pas-de-Calais</v>
      </c>
      <c r="E198" s="3" t="s">
        <v>24</v>
      </c>
      <c r="F198" s="3" t="s">
        <v>14</v>
      </c>
      <c r="G198" s="3" t="s">
        <v>4</v>
      </c>
      <c r="H198" s="3">
        <v>49</v>
      </c>
      <c r="I198" s="5">
        <v>2022</v>
      </c>
      <c r="J198" s="2">
        <v>422034</v>
      </c>
      <c r="K198" s="13">
        <v>365000</v>
      </c>
    </row>
    <row r="199" spans="1:11" x14ac:dyDescent="0.25">
      <c r="A199" s="1">
        <v>52071993100021</v>
      </c>
      <c r="B199" t="s">
        <v>152</v>
      </c>
      <c r="C199" s="5" t="s">
        <v>873</v>
      </c>
      <c r="D199" t="str">
        <f>VLOOKUP(C199,Paramètres!K:N,2,FALSE)</f>
        <v>Pas-de-Calais</v>
      </c>
      <c r="E199" s="3" t="s">
        <v>24</v>
      </c>
      <c r="F199" s="3" t="s">
        <v>14</v>
      </c>
      <c r="G199" s="3" t="s">
        <v>4</v>
      </c>
      <c r="H199" s="3">
        <v>21</v>
      </c>
      <c r="I199" s="5">
        <v>2022</v>
      </c>
      <c r="J199" s="2">
        <v>244698</v>
      </c>
      <c r="K199" s="13">
        <v>220000</v>
      </c>
    </row>
    <row r="200" spans="1:11" x14ac:dyDescent="0.25">
      <c r="A200" s="1">
        <v>77562042000379</v>
      </c>
      <c r="B200" t="s">
        <v>153</v>
      </c>
      <c r="C200" s="5" t="s">
        <v>870</v>
      </c>
      <c r="D200" t="str">
        <f>VLOOKUP(C200,Paramètres!K:N,2,FALSE)</f>
        <v>Nord</v>
      </c>
      <c r="E200" s="3" t="s">
        <v>24</v>
      </c>
      <c r="F200" s="3" t="s">
        <v>14</v>
      </c>
      <c r="G200" s="3" t="s">
        <v>4</v>
      </c>
      <c r="H200" s="3">
        <v>32</v>
      </c>
      <c r="I200" s="5">
        <v>2022</v>
      </c>
      <c r="J200" s="2">
        <v>160000</v>
      </c>
      <c r="K200" s="13">
        <v>160000</v>
      </c>
    </row>
    <row r="201" spans="1:11" x14ac:dyDescent="0.25">
      <c r="A201" s="1">
        <v>77568879900011</v>
      </c>
      <c r="B201" t="s">
        <v>227</v>
      </c>
      <c r="C201" s="5" t="s">
        <v>601</v>
      </c>
      <c r="D201" t="str">
        <f>VLOOKUP(C201,Paramètres!K:N,2,FALSE)</f>
        <v>Paris</v>
      </c>
      <c r="E201" s="3" t="s">
        <v>26</v>
      </c>
      <c r="F201" s="3" t="s">
        <v>14</v>
      </c>
      <c r="G201" s="3" t="s">
        <v>4</v>
      </c>
      <c r="H201" s="4">
        <v>82</v>
      </c>
      <c r="I201" s="5">
        <v>2022</v>
      </c>
      <c r="J201" s="10">
        <v>1248500</v>
      </c>
      <c r="K201" s="13">
        <v>1218500</v>
      </c>
    </row>
    <row r="202" spans="1:11" x14ac:dyDescent="0.25">
      <c r="A202" s="1">
        <v>77567634900019</v>
      </c>
      <c r="B202" t="s">
        <v>228</v>
      </c>
      <c r="C202" s="5" t="s">
        <v>601</v>
      </c>
      <c r="D202" t="str">
        <f>VLOOKUP(C202,Paramètres!K:N,2,FALSE)</f>
        <v>Paris</v>
      </c>
      <c r="E202" s="3" t="s">
        <v>24</v>
      </c>
      <c r="F202" s="3" t="s">
        <v>15</v>
      </c>
      <c r="G202" s="3" t="s">
        <v>3</v>
      </c>
      <c r="H202" s="1">
        <v>23</v>
      </c>
      <c r="I202" s="5">
        <v>2021</v>
      </c>
      <c r="J202" s="2">
        <v>746526</v>
      </c>
      <c r="K202" s="13">
        <v>755000</v>
      </c>
    </row>
    <row r="203" spans="1:11" x14ac:dyDescent="0.25">
      <c r="A203" s="1">
        <v>26750004904421</v>
      </c>
      <c r="B203" t="s">
        <v>229</v>
      </c>
      <c r="C203" s="5" t="s">
        <v>601</v>
      </c>
      <c r="D203" t="str">
        <f>VLOOKUP(C203,Paramètres!K:N,2,FALSE)</f>
        <v>Paris</v>
      </c>
      <c r="E203" s="3" t="s">
        <v>25</v>
      </c>
      <c r="F203" s="3" t="s">
        <v>15</v>
      </c>
      <c r="G203" s="3" t="s">
        <v>4</v>
      </c>
      <c r="H203" s="1">
        <v>15</v>
      </c>
      <c r="I203" s="5">
        <v>2021</v>
      </c>
      <c r="J203" s="2">
        <v>150000</v>
      </c>
      <c r="K203" s="13">
        <v>150000</v>
      </c>
    </row>
    <row r="204" spans="1:11" x14ac:dyDescent="0.25">
      <c r="A204" s="1">
        <v>77567216500013</v>
      </c>
      <c r="B204" t="s">
        <v>230</v>
      </c>
      <c r="C204" s="5" t="s">
        <v>601</v>
      </c>
      <c r="D204" t="str">
        <f>VLOOKUP(C204,Paramètres!K:N,2,FALSE)</f>
        <v>Paris</v>
      </c>
      <c r="E204" s="3" t="s">
        <v>25</v>
      </c>
      <c r="F204" s="3" t="s">
        <v>15</v>
      </c>
      <c r="G204" s="3" t="s">
        <v>3</v>
      </c>
      <c r="H204" s="1">
        <v>15</v>
      </c>
      <c r="I204" s="5">
        <v>2021</v>
      </c>
      <c r="J204" s="2">
        <v>675000</v>
      </c>
      <c r="K204" s="13">
        <v>375000</v>
      </c>
    </row>
    <row r="205" spans="1:11" x14ac:dyDescent="0.25">
      <c r="A205" s="1">
        <v>77573329800332</v>
      </c>
      <c r="B205" t="s">
        <v>231</v>
      </c>
      <c r="C205" s="5" t="s">
        <v>602</v>
      </c>
      <c r="D205" t="str">
        <f>VLOOKUP(C205,Paramètres!K:N,2,FALSE)</f>
        <v>Seine-Saint-Denis</v>
      </c>
      <c r="E205" s="3" t="s">
        <v>24</v>
      </c>
      <c r="F205" s="3" t="s">
        <v>15</v>
      </c>
      <c r="G205" s="3" t="s">
        <v>4</v>
      </c>
      <c r="H205" s="1">
        <v>24</v>
      </c>
      <c r="I205" s="5">
        <v>2021</v>
      </c>
      <c r="J205" s="2">
        <v>240000</v>
      </c>
      <c r="K205" s="13">
        <v>240000</v>
      </c>
    </row>
    <row r="206" spans="1:11" x14ac:dyDescent="0.25">
      <c r="A206" s="1">
        <v>52150496900010</v>
      </c>
      <c r="B206" t="s">
        <v>232</v>
      </c>
      <c r="C206" s="5" t="s">
        <v>603</v>
      </c>
      <c r="D206" t="str">
        <f>VLOOKUP(C206,Paramètres!K:N,2,FALSE)</f>
        <v>Yvelines</v>
      </c>
      <c r="E206" s="3" t="s">
        <v>25</v>
      </c>
      <c r="F206" s="3" t="s">
        <v>15</v>
      </c>
      <c r="G206" s="3" t="s">
        <v>4</v>
      </c>
      <c r="H206" s="1">
        <v>19</v>
      </c>
      <c r="I206" s="5">
        <v>2021</v>
      </c>
      <c r="J206" s="2">
        <v>525000</v>
      </c>
      <c r="K206" s="13">
        <v>510000</v>
      </c>
    </row>
    <row r="207" spans="1:11" x14ac:dyDescent="0.25">
      <c r="A207" s="1">
        <v>26920095200019</v>
      </c>
      <c r="B207" t="s">
        <v>233</v>
      </c>
      <c r="C207" s="5" t="s">
        <v>604</v>
      </c>
      <c r="D207" t="str">
        <f>VLOOKUP(C207,Paramètres!K:N,2,FALSE)</f>
        <v>Hauts-de-Seine</v>
      </c>
      <c r="E207" s="3" t="s">
        <v>24</v>
      </c>
      <c r="F207" s="3" t="s">
        <v>15</v>
      </c>
      <c r="G207" s="3" t="s">
        <v>4</v>
      </c>
      <c r="H207" s="1">
        <v>15</v>
      </c>
      <c r="I207" s="5">
        <v>2021</v>
      </c>
      <c r="J207" s="2">
        <v>300000</v>
      </c>
      <c r="K207" s="13">
        <v>300000</v>
      </c>
    </row>
    <row r="208" spans="1:11" x14ac:dyDescent="0.25">
      <c r="A208" s="1">
        <v>77573032800090</v>
      </c>
      <c r="B208" t="s">
        <v>234</v>
      </c>
      <c r="C208" s="5" t="s">
        <v>604</v>
      </c>
      <c r="D208" t="str">
        <f>VLOOKUP(C208,Paramètres!K:N,2,FALSE)</f>
        <v>Hauts-de-Seine</v>
      </c>
      <c r="E208" s="3" t="s">
        <v>25</v>
      </c>
      <c r="F208" s="3" t="s">
        <v>15</v>
      </c>
      <c r="G208" s="3" t="s">
        <v>4</v>
      </c>
      <c r="H208" s="1">
        <v>30</v>
      </c>
      <c r="I208" s="5">
        <v>2021</v>
      </c>
      <c r="J208" s="2">
        <v>300000</v>
      </c>
      <c r="K208" s="13">
        <v>300000</v>
      </c>
    </row>
    <row r="209" spans="1:11" x14ac:dyDescent="0.25">
      <c r="A209" s="1">
        <v>51915879400163</v>
      </c>
      <c r="B209" t="s">
        <v>235</v>
      </c>
      <c r="C209" s="5" t="s">
        <v>604</v>
      </c>
      <c r="D209" t="str">
        <f>VLOOKUP(C209,Paramètres!K:N,2,FALSE)</f>
        <v>Hauts-de-Seine</v>
      </c>
      <c r="E209" s="3" t="s">
        <v>24</v>
      </c>
      <c r="F209" s="3" t="s">
        <v>15</v>
      </c>
      <c r="G209" s="3" t="s">
        <v>4</v>
      </c>
      <c r="H209" s="1">
        <v>24</v>
      </c>
      <c r="I209" s="5">
        <v>2021</v>
      </c>
      <c r="J209" s="2">
        <v>250000</v>
      </c>
      <c r="K209" s="13">
        <v>250000</v>
      </c>
    </row>
    <row r="210" spans="1:11" x14ac:dyDescent="0.25">
      <c r="A210" s="1">
        <v>77565757000377</v>
      </c>
      <c r="B210" t="s">
        <v>236</v>
      </c>
      <c r="C210" s="5" t="s">
        <v>601</v>
      </c>
      <c r="D210" t="str">
        <f>VLOOKUP(C210,Paramètres!K:N,2,FALSE)</f>
        <v>Paris</v>
      </c>
      <c r="E210" s="3" t="s">
        <v>25</v>
      </c>
      <c r="F210" s="3" t="s">
        <v>15</v>
      </c>
      <c r="G210" s="3" t="s">
        <v>3</v>
      </c>
      <c r="H210" s="1">
        <v>22</v>
      </c>
      <c r="I210" s="5">
        <v>2021</v>
      </c>
      <c r="J210" s="2">
        <v>550000</v>
      </c>
      <c r="K210" s="13">
        <v>550000</v>
      </c>
    </row>
    <row r="211" spans="1:11" x14ac:dyDescent="0.25">
      <c r="A211" s="1">
        <v>53846580800144</v>
      </c>
      <c r="B211" t="s">
        <v>237</v>
      </c>
      <c r="C211" s="5" t="s">
        <v>601</v>
      </c>
      <c r="D211" t="str">
        <f>VLOOKUP(C211,Paramètres!K:N,2,FALSE)</f>
        <v>Paris</v>
      </c>
      <c r="E211" s="3" t="s">
        <v>25</v>
      </c>
      <c r="F211" s="3" t="s">
        <v>15</v>
      </c>
      <c r="G211" s="3" t="s">
        <v>3</v>
      </c>
      <c r="H211" s="1">
        <v>24</v>
      </c>
      <c r="I211" s="5">
        <v>2021</v>
      </c>
      <c r="J211" s="2">
        <v>1081045</v>
      </c>
      <c r="K211" s="13">
        <v>1115000</v>
      </c>
    </row>
    <row r="212" spans="1:11" x14ac:dyDescent="0.25">
      <c r="A212" s="1">
        <v>33246803200070</v>
      </c>
      <c r="B212" t="s">
        <v>238</v>
      </c>
      <c r="C212" s="5" t="s">
        <v>603</v>
      </c>
      <c r="D212" t="str">
        <f>VLOOKUP(C212,Paramètres!K:N,2,FALSE)</f>
        <v>Yvelines</v>
      </c>
      <c r="E212" s="3" t="s">
        <v>24</v>
      </c>
      <c r="F212" s="3" t="s">
        <v>15</v>
      </c>
      <c r="G212" s="3" t="s">
        <v>3</v>
      </c>
      <c r="H212" s="1">
        <v>30</v>
      </c>
      <c r="I212" s="5">
        <v>2021</v>
      </c>
      <c r="J212" s="2">
        <v>750000</v>
      </c>
      <c r="K212" s="13">
        <v>750000</v>
      </c>
    </row>
    <row r="213" spans="1:11" x14ac:dyDescent="0.25">
      <c r="A213" s="1">
        <v>77567245400268</v>
      </c>
      <c r="B213" t="s">
        <v>239</v>
      </c>
      <c r="C213" s="5" t="s">
        <v>601</v>
      </c>
      <c r="D213" t="str">
        <f>VLOOKUP(C213,Paramètres!K:N,2,FALSE)</f>
        <v>Paris</v>
      </c>
      <c r="E213" s="3" t="s">
        <v>25</v>
      </c>
      <c r="F213" s="3" t="s">
        <v>15</v>
      </c>
      <c r="G213" s="3" t="s">
        <v>3</v>
      </c>
      <c r="H213" s="1">
        <v>19</v>
      </c>
      <c r="I213" s="5">
        <v>2021</v>
      </c>
      <c r="J213" s="2">
        <v>205653</v>
      </c>
      <c r="K213" s="13">
        <v>280000</v>
      </c>
    </row>
    <row r="214" spans="1:11" x14ac:dyDescent="0.25">
      <c r="A214" s="1">
        <v>77567227221138</v>
      </c>
      <c r="B214" t="s">
        <v>240</v>
      </c>
      <c r="C214" s="5" t="s">
        <v>601</v>
      </c>
      <c r="D214" t="str">
        <f>VLOOKUP(C214,Paramètres!K:N,2,FALSE)</f>
        <v>Paris</v>
      </c>
      <c r="E214" s="3" t="s">
        <v>25</v>
      </c>
      <c r="F214" s="3" t="s">
        <v>15</v>
      </c>
      <c r="G214" s="3" t="s">
        <v>4</v>
      </c>
      <c r="H214" s="1">
        <v>38</v>
      </c>
      <c r="I214" s="5">
        <v>2021</v>
      </c>
      <c r="J214" s="2">
        <v>380000</v>
      </c>
      <c r="K214" s="13">
        <v>380000</v>
      </c>
    </row>
    <row r="215" spans="1:11" x14ac:dyDescent="0.25">
      <c r="A215" s="1">
        <v>39804144200334</v>
      </c>
      <c r="B215" t="s">
        <v>241</v>
      </c>
      <c r="C215" s="5" t="s">
        <v>605</v>
      </c>
      <c r="D215" t="str">
        <f>VLOOKUP(C215,Paramètres!K:N,2,FALSE)</f>
        <v>Val-D'Oise</v>
      </c>
      <c r="E215" s="3" t="s">
        <v>24</v>
      </c>
      <c r="F215" s="3" t="s">
        <v>15</v>
      </c>
      <c r="G215" s="3" t="s">
        <v>3</v>
      </c>
      <c r="H215" s="1">
        <v>17</v>
      </c>
      <c r="I215" s="5">
        <v>2021</v>
      </c>
      <c r="J215" s="2">
        <v>425000</v>
      </c>
      <c r="K215" s="13">
        <v>425000</v>
      </c>
    </row>
    <row r="216" spans="1:11" x14ac:dyDescent="0.25">
      <c r="A216" s="1">
        <v>77572284600117</v>
      </c>
      <c r="B216" t="s">
        <v>242</v>
      </c>
      <c r="C216" s="5" t="s">
        <v>606</v>
      </c>
      <c r="D216" t="str">
        <f>VLOOKUP(C216,Paramètres!K:N,2,FALSE)</f>
        <v>Seine-et-Marne</v>
      </c>
      <c r="E216" s="3" t="s">
        <v>25</v>
      </c>
      <c r="F216" s="3" t="s">
        <v>15</v>
      </c>
      <c r="G216" s="3" t="s">
        <v>3</v>
      </c>
      <c r="H216" s="1">
        <v>21</v>
      </c>
      <c r="I216" s="5">
        <v>2021</v>
      </c>
      <c r="J216" s="2">
        <v>525000</v>
      </c>
      <c r="K216" s="13">
        <v>525000</v>
      </c>
    </row>
    <row r="217" spans="1:11" x14ac:dyDescent="0.25">
      <c r="A217" s="1">
        <v>32238805900089</v>
      </c>
      <c r="B217" t="s">
        <v>243</v>
      </c>
      <c r="C217" s="5" t="s">
        <v>606</v>
      </c>
      <c r="D217" t="str">
        <f>VLOOKUP(C217,Paramètres!K:N,2,FALSE)</f>
        <v>Seine-et-Marne</v>
      </c>
      <c r="E217" s="3" t="s">
        <v>25</v>
      </c>
      <c r="F217" s="3" t="s">
        <v>15</v>
      </c>
      <c r="G217" s="3" t="s">
        <v>3</v>
      </c>
      <c r="H217" s="1">
        <v>24</v>
      </c>
      <c r="I217" s="5">
        <v>2021</v>
      </c>
      <c r="J217" s="2">
        <v>1240000</v>
      </c>
      <c r="K217" s="13">
        <v>1115000</v>
      </c>
    </row>
    <row r="218" spans="1:11" x14ac:dyDescent="0.25">
      <c r="A218" s="1">
        <v>77568497000541</v>
      </c>
      <c r="B218" t="s">
        <v>244</v>
      </c>
      <c r="C218" s="5" t="s">
        <v>601</v>
      </c>
      <c r="D218" t="str">
        <f>VLOOKUP(C218,Paramètres!K:N,2,FALSE)</f>
        <v>Paris</v>
      </c>
      <c r="E218" s="3" t="s">
        <v>25</v>
      </c>
      <c r="F218" s="3" t="s">
        <v>15</v>
      </c>
      <c r="G218" s="3" t="s">
        <v>3</v>
      </c>
      <c r="H218" s="1">
        <v>11</v>
      </c>
      <c r="I218" s="5">
        <v>2021</v>
      </c>
      <c r="J218" s="2">
        <v>275000</v>
      </c>
      <c r="K218" s="13">
        <v>390000</v>
      </c>
    </row>
    <row r="219" spans="1:11" x14ac:dyDescent="0.25">
      <c r="A219" s="1">
        <v>25782547100051</v>
      </c>
      <c r="B219" t="s">
        <v>245</v>
      </c>
      <c r="C219" s="5" t="s">
        <v>603</v>
      </c>
      <c r="D219" t="str">
        <f>VLOOKUP(C219,Paramètres!K:N,2,FALSE)</f>
        <v>Yvelines</v>
      </c>
      <c r="E219" s="3" t="s">
        <v>24</v>
      </c>
      <c r="F219" s="3" t="s">
        <v>15</v>
      </c>
      <c r="G219" s="3" t="s">
        <v>4</v>
      </c>
      <c r="H219" s="1">
        <v>19</v>
      </c>
      <c r="I219" s="5">
        <v>2021</v>
      </c>
      <c r="J219" s="2">
        <v>205000</v>
      </c>
      <c r="K219" s="13">
        <v>302272</v>
      </c>
    </row>
    <row r="220" spans="1:11" x14ac:dyDescent="0.25">
      <c r="A220" s="1">
        <v>81779709501242</v>
      </c>
      <c r="B220" t="s">
        <v>246</v>
      </c>
      <c r="C220" s="5" t="s">
        <v>604</v>
      </c>
      <c r="D220" t="str">
        <f>VLOOKUP(C220,Paramètres!K:N,2,FALSE)</f>
        <v>Hauts-de-Seine</v>
      </c>
      <c r="E220" s="3" t="s">
        <v>24</v>
      </c>
      <c r="F220" s="3" t="s">
        <v>15</v>
      </c>
      <c r="G220" s="3" t="s">
        <v>4</v>
      </c>
      <c r="H220" s="1">
        <v>30</v>
      </c>
      <c r="I220" s="5">
        <v>2021</v>
      </c>
      <c r="J220" s="2">
        <v>250000</v>
      </c>
      <c r="K220" s="13">
        <v>250000</v>
      </c>
    </row>
    <row r="221" spans="1:11" x14ac:dyDescent="0.25">
      <c r="A221" s="1">
        <v>77568109100101</v>
      </c>
      <c r="B221" t="s">
        <v>247</v>
      </c>
      <c r="C221" s="5" t="s">
        <v>601</v>
      </c>
      <c r="D221" t="str">
        <f>VLOOKUP(C221,Paramètres!K:N,2,FALSE)</f>
        <v>Paris</v>
      </c>
      <c r="E221" s="3" t="s">
        <v>24</v>
      </c>
      <c r="F221" s="3" t="s">
        <v>15</v>
      </c>
      <c r="G221" s="3" t="s">
        <v>4</v>
      </c>
      <c r="H221" s="1">
        <v>13</v>
      </c>
      <c r="I221" s="5">
        <v>2021</v>
      </c>
      <c r="J221" s="2">
        <v>520000</v>
      </c>
      <c r="K221" s="13">
        <v>400000</v>
      </c>
    </row>
    <row r="222" spans="1:11" x14ac:dyDescent="0.25">
      <c r="A222" s="1">
        <v>77568030900611</v>
      </c>
      <c r="B222" t="s">
        <v>248</v>
      </c>
      <c r="C222" s="5" t="s">
        <v>601</v>
      </c>
      <c r="D222" t="str">
        <f>VLOOKUP(C222,Paramètres!K:N,2,FALSE)</f>
        <v>Paris</v>
      </c>
      <c r="E222" s="3" t="s">
        <v>25</v>
      </c>
      <c r="F222" s="3" t="s">
        <v>15</v>
      </c>
      <c r="G222" s="3" t="s">
        <v>3</v>
      </c>
      <c r="H222" s="1">
        <v>22</v>
      </c>
      <c r="I222" s="5">
        <v>2021</v>
      </c>
      <c r="J222" s="2">
        <v>550000</v>
      </c>
      <c r="K222" s="13">
        <v>550000</v>
      </c>
    </row>
    <row r="223" spans="1:11" x14ac:dyDescent="0.25">
      <c r="A223" s="1">
        <v>20003446000101</v>
      </c>
      <c r="B223" t="s">
        <v>249</v>
      </c>
      <c r="C223" s="5" t="s">
        <v>607</v>
      </c>
      <c r="D223" t="str">
        <f>VLOOKUP(C223,Paramètres!K:N,2,FALSE)</f>
        <v>Essonne</v>
      </c>
      <c r="E223" s="3" t="s">
        <v>24</v>
      </c>
      <c r="F223" s="3" t="s">
        <v>15</v>
      </c>
      <c r="G223" s="3" t="s">
        <v>4</v>
      </c>
      <c r="H223" s="1">
        <v>22</v>
      </c>
      <c r="I223" s="5">
        <v>2021</v>
      </c>
      <c r="J223" s="2">
        <v>419611.6</v>
      </c>
      <c r="K223" s="13">
        <v>405000</v>
      </c>
    </row>
    <row r="224" spans="1:11" x14ac:dyDescent="0.25">
      <c r="A224" s="1">
        <v>52976611500024</v>
      </c>
      <c r="B224" t="s">
        <v>250</v>
      </c>
      <c r="C224" s="5" t="s">
        <v>601</v>
      </c>
      <c r="D224" t="str">
        <f>VLOOKUP(C224,Paramètres!K:N,2,FALSE)</f>
        <v>Paris</v>
      </c>
      <c r="E224" s="3" t="s">
        <v>26</v>
      </c>
      <c r="F224" s="3" t="s">
        <v>15</v>
      </c>
      <c r="G224" s="3" t="s">
        <v>4</v>
      </c>
      <c r="H224" s="1">
        <v>23</v>
      </c>
      <c r="I224" s="5">
        <v>2021</v>
      </c>
      <c r="J224" s="2">
        <v>238212</v>
      </c>
      <c r="K224" s="13">
        <v>238212</v>
      </c>
    </row>
    <row r="225" spans="1:11" x14ac:dyDescent="0.25">
      <c r="A225" s="1">
        <v>38069051100239</v>
      </c>
      <c r="B225" t="s">
        <v>251</v>
      </c>
      <c r="C225" s="5" t="s">
        <v>603</v>
      </c>
      <c r="D225" t="str">
        <f>VLOOKUP(C225,Paramètres!K:N,2,FALSE)</f>
        <v>Yvelines</v>
      </c>
      <c r="E225" s="3" t="s">
        <v>24</v>
      </c>
      <c r="F225" s="3" t="s">
        <v>15</v>
      </c>
      <c r="G225" s="3" t="s">
        <v>4</v>
      </c>
      <c r="H225" s="1">
        <v>16</v>
      </c>
      <c r="I225" s="5">
        <v>2021</v>
      </c>
      <c r="J225" s="2">
        <v>625000</v>
      </c>
      <c r="K225" s="13">
        <v>625000</v>
      </c>
    </row>
    <row r="226" spans="1:11" x14ac:dyDescent="0.25">
      <c r="A226" s="1">
        <v>78461571800482</v>
      </c>
      <c r="B226" t="s">
        <v>252</v>
      </c>
      <c r="C226" s="5" t="s">
        <v>601</v>
      </c>
      <c r="D226" t="str">
        <f>VLOOKUP(C226,Paramètres!K:N,2,FALSE)</f>
        <v>Paris</v>
      </c>
      <c r="E226" s="3" t="s">
        <v>25</v>
      </c>
      <c r="F226" s="3" t="s">
        <v>15</v>
      </c>
      <c r="G226" s="3" t="s">
        <v>3</v>
      </c>
      <c r="H226" s="1">
        <v>23</v>
      </c>
      <c r="I226" s="5">
        <v>2021</v>
      </c>
      <c r="J226" s="2">
        <v>550000</v>
      </c>
      <c r="K226" s="13">
        <v>525000</v>
      </c>
    </row>
    <row r="227" spans="1:11" x14ac:dyDescent="0.25">
      <c r="A227" s="1">
        <v>48026601400327</v>
      </c>
      <c r="B227" t="s">
        <v>253</v>
      </c>
      <c r="C227" s="5" t="s">
        <v>601</v>
      </c>
      <c r="D227" t="str">
        <f>VLOOKUP(C227,Paramètres!K:N,2,FALSE)</f>
        <v>Paris</v>
      </c>
      <c r="E227" s="3" t="s">
        <v>24</v>
      </c>
      <c r="F227" s="3" t="s">
        <v>15</v>
      </c>
      <c r="G227" s="3" t="s">
        <v>3</v>
      </c>
      <c r="H227" s="1">
        <v>17</v>
      </c>
      <c r="I227" s="5">
        <v>2021</v>
      </c>
      <c r="J227" s="2">
        <v>1265000</v>
      </c>
      <c r="K227" s="13">
        <v>425000</v>
      </c>
    </row>
    <row r="228" spans="1:11" x14ac:dyDescent="0.25">
      <c r="A228" s="1">
        <v>13000409600017</v>
      </c>
      <c r="B228" t="s">
        <v>254</v>
      </c>
      <c r="C228" s="5" t="s">
        <v>608</v>
      </c>
      <c r="D228" t="str">
        <f>VLOOKUP(C228,Paramètres!K:N,2,FALSE)</f>
        <v>Val-de-Marne</v>
      </c>
      <c r="E228" s="3" t="s">
        <v>24</v>
      </c>
      <c r="F228" s="3" t="s">
        <v>15</v>
      </c>
      <c r="G228" s="3" t="s">
        <v>4</v>
      </c>
      <c r="H228" s="1">
        <v>23</v>
      </c>
      <c r="I228" s="5">
        <v>2021</v>
      </c>
      <c r="J228" s="2">
        <v>439009.68</v>
      </c>
      <c r="K228" s="13">
        <v>450000</v>
      </c>
    </row>
    <row r="229" spans="1:11" x14ac:dyDescent="0.25">
      <c r="A229" s="1">
        <v>78512129400017</v>
      </c>
      <c r="B229" t="s">
        <v>255</v>
      </c>
      <c r="C229" s="5" t="s">
        <v>603</v>
      </c>
      <c r="D229" t="str">
        <f>VLOOKUP(C229,Paramètres!K:N,2,FALSE)</f>
        <v>Yvelines</v>
      </c>
      <c r="E229" s="3" t="s">
        <v>24</v>
      </c>
      <c r="F229" s="3" t="s">
        <v>15</v>
      </c>
      <c r="G229" s="3" t="s">
        <v>4</v>
      </c>
      <c r="H229" s="8">
        <v>23</v>
      </c>
      <c r="I229" s="5">
        <v>2021</v>
      </c>
      <c r="J229" s="2">
        <v>305000</v>
      </c>
      <c r="K229" s="13">
        <v>305000</v>
      </c>
    </row>
    <row r="230" spans="1:11" x14ac:dyDescent="0.25">
      <c r="A230" s="1">
        <v>44357773900123</v>
      </c>
      <c r="B230" t="s">
        <v>256</v>
      </c>
      <c r="C230" s="5" t="s">
        <v>606</v>
      </c>
      <c r="D230" t="str">
        <f>VLOOKUP(C230,Paramètres!K:N,2,FALSE)</f>
        <v>Seine-et-Marne</v>
      </c>
      <c r="E230" s="3" t="s">
        <v>24</v>
      </c>
      <c r="F230" s="3" t="s">
        <v>15</v>
      </c>
      <c r="G230" s="3" t="s">
        <v>4</v>
      </c>
      <c r="H230" s="1">
        <v>12</v>
      </c>
      <c r="I230" s="5">
        <v>2021</v>
      </c>
      <c r="J230" s="2">
        <v>407618</v>
      </c>
      <c r="K230" s="13">
        <v>395000</v>
      </c>
    </row>
    <row r="231" spans="1:11" x14ac:dyDescent="0.25">
      <c r="A231" s="1">
        <v>77568873203099</v>
      </c>
      <c r="B231" t="s">
        <v>257</v>
      </c>
      <c r="C231" s="5" t="s">
        <v>601</v>
      </c>
      <c r="D231" t="str">
        <f>VLOOKUP(C231,Paramètres!K:N,2,FALSE)</f>
        <v>Paris</v>
      </c>
      <c r="E231" s="3" t="s">
        <v>26</v>
      </c>
      <c r="F231" s="3" t="s">
        <v>15</v>
      </c>
      <c r="G231" s="3" t="s">
        <v>3</v>
      </c>
      <c r="H231" s="11">
        <f>450-93</f>
        <v>357</v>
      </c>
      <c r="I231" s="27">
        <v>2021</v>
      </c>
      <c r="J231" s="13">
        <v>2763000</v>
      </c>
      <c r="K231" s="13">
        <v>2763000</v>
      </c>
    </row>
    <row r="232" spans="1:11" s="7" customFormat="1" x14ac:dyDescent="0.25">
      <c r="A232" s="11">
        <v>77568873203099</v>
      </c>
      <c r="B232" s="7" t="s">
        <v>257</v>
      </c>
      <c r="C232" s="5" t="s">
        <v>601</v>
      </c>
      <c r="D232" t="str">
        <f>VLOOKUP(C232,Paramètres!K:N,2,FALSE)</f>
        <v>Paris</v>
      </c>
      <c r="E232" s="26" t="s">
        <v>26</v>
      </c>
      <c r="F232" s="26" t="s">
        <v>15</v>
      </c>
      <c r="G232" s="26" t="s">
        <v>3</v>
      </c>
      <c r="H232" s="11">
        <v>93</v>
      </c>
      <c r="I232" s="27">
        <v>2022</v>
      </c>
      <c r="J232" s="13">
        <v>467000</v>
      </c>
      <c r="K232" s="13">
        <v>465000</v>
      </c>
    </row>
    <row r="233" spans="1:11" x14ac:dyDescent="0.25">
      <c r="A233" s="1">
        <v>34106240400478</v>
      </c>
      <c r="B233" t="s">
        <v>258</v>
      </c>
      <c r="C233" s="5" t="s">
        <v>601</v>
      </c>
      <c r="D233" t="str">
        <f>VLOOKUP(C233,Paramètres!K:N,2,FALSE)</f>
        <v>Paris</v>
      </c>
      <c r="E233" s="3" t="s">
        <v>26</v>
      </c>
      <c r="F233" s="3" t="s">
        <v>15</v>
      </c>
      <c r="G233" s="3" t="s">
        <v>4</v>
      </c>
      <c r="H233" s="1">
        <v>51</v>
      </c>
      <c r="I233" s="5">
        <v>2021</v>
      </c>
      <c r="J233" s="2">
        <v>735000</v>
      </c>
      <c r="K233" s="13">
        <v>406472</v>
      </c>
    </row>
    <row r="234" spans="1:11" x14ac:dyDescent="0.25">
      <c r="A234" s="1">
        <v>44192191300014</v>
      </c>
      <c r="B234" t="s">
        <v>582</v>
      </c>
      <c r="C234" s="5" t="s">
        <v>601</v>
      </c>
      <c r="D234" t="str">
        <f>VLOOKUP(C234,Paramètres!K:N,2,FALSE)</f>
        <v>Paris</v>
      </c>
      <c r="E234" s="3" t="s">
        <v>25</v>
      </c>
      <c r="F234" s="3" t="s">
        <v>15</v>
      </c>
      <c r="G234" s="3" t="s">
        <v>4</v>
      </c>
      <c r="H234" s="1">
        <v>14</v>
      </c>
      <c r="I234" s="5">
        <v>2022</v>
      </c>
      <c r="J234" s="2">
        <v>86500</v>
      </c>
      <c r="K234" s="13">
        <v>86500</v>
      </c>
    </row>
    <row r="235" spans="1:11" x14ac:dyDescent="0.25">
      <c r="A235" s="1">
        <v>77567869100202</v>
      </c>
      <c r="B235" t="s">
        <v>259</v>
      </c>
      <c r="C235" s="5" t="s">
        <v>601</v>
      </c>
      <c r="D235" t="str">
        <f>VLOOKUP(C235,Paramètres!K:N,2,FALSE)</f>
        <v>Paris</v>
      </c>
      <c r="E235" s="3" t="s">
        <v>24</v>
      </c>
      <c r="F235" s="3" t="s">
        <v>15</v>
      </c>
      <c r="G235" s="3" t="s">
        <v>3</v>
      </c>
      <c r="H235" s="1">
        <v>22</v>
      </c>
      <c r="I235" s="5">
        <v>2022</v>
      </c>
      <c r="J235" s="2">
        <v>410000</v>
      </c>
      <c r="K235" s="13">
        <v>361533</v>
      </c>
    </row>
    <row r="236" spans="1:11" x14ac:dyDescent="0.25">
      <c r="A236" s="1">
        <v>38165749300270</v>
      </c>
      <c r="B236" t="s">
        <v>260</v>
      </c>
      <c r="C236" s="5" t="s">
        <v>601</v>
      </c>
      <c r="D236" t="str">
        <f>VLOOKUP(C236,Paramètres!K:N,2,FALSE)</f>
        <v>Paris</v>
      </c>
      <c r="E236" s="3" t="s">
        <v>24</v>
      </c>
      <c r="F236" s="3" t="s">
        <v>15</v>
      </c>
      <c r="G236" s="3" t="s">
        <v>3</v>
      </c>
      <c r="H236" s="1">
        <v>12</v>
      </c>
      <c r="I236" s="5">
        <v>2022</v>
      </c>
      <c r="J236" s="2">
        <v>330000</v>
      </c>
      <c r="K236" s="13">
        <v>373000</v>
      </c>
    </row>
    <row r="237" spans="1:11" x14ac:dyDescent="0.25">
      <c r="A237" s="1">
        <v>43914696000018</v>
      </c>
      <c r="B237" t="s">
        <v>261</v>
      </c>
      <c r="C237" s="5" t="s">
        <v>602</v>
      </c>
      <c r="D237" t="str">
        <f>VLOOKUP(C237,Paramètres!K:N,2,FALSE)</f>
        <v>Seine-Saint-Denis</v>
      </c>
      <c r="E237" s="3" t="s">
        <v>24</v>
      </c>
      <c r="F237" s="3" t="s">
        <v>15</v>
      </c>
      <c r="G237" s="3" t="s">
        <v>3</v>
      </c>
      <c r="H237" s="1">
        <v>24</v>
      </c>
      <c r="I237" s="5">
        <v>2022</v>
      </c>
      <c r="J237" s="2">
        <v>1111000</v>
      </c>
      <c r="K237" s="13">
        <v>1111000</v>
      </c>
    </row>
    <row r="238" spans="1:11" x14ac:dyDescent="0.25">
      <c r="A238" s="1">
        <v>81414461400017</v>
      </c>
      <c r="B238" t="s">
        <v>262</v>
      </c>
      <c r="C238" s="5" t="s">
        <v>601</v>
      </c>
      <c r="D238" t="str">
        <f>VLOOKUP(C238,Paramètres!K:N,2,FALSE)</f>
        <v>Paris</v>
      </c>
      <c r="E238" s="3" t="s">
        <v>25</v>
      </c>
      <c r="F238" s="3" t="s">
        <v>15</v>
      </c>
      <c r="G238" s="3" t="s">
        <v>4</v>
      </c>
      <c r="H238" s="1">
        <v>28</v>
      </c>
      <c r="I238" s="5">
        <v>2022</v>
      </c>
      <c r="J238" s="2">
        <v>140000</v>
      </c>
      <c r="K238" s="13">
        <v>140000</v>
      </c>
    </row>
    <row r="239" spans="1:11" x14ac:dyDescent="0.25">
      <c r="A239" s="1">
        <v>32540043000048</v>
      </c>
      <c r="B239" t="s">
        <v>263</v>
      </c>
      <c r="C239" s="5" t="s">
        <v>607</v>
      </c>
      <c r="D239" t="str">
        <f>VLOOKUP(C239,Paramètres!K:N,2,FALSE)</f>
        <v>Essonne</v>
      </c>
      <c r="E239" s="3" t="s">
        <v>24</v>
      </c>
      <c r="F239" s="3" t="s">
        <v>15</v>
      </c>
      <c r="G239" s="3" t="s">
        <v>4</v>
      </c>
      <c r="H239" s="1">
        <v>18</v>
      </c>
      <c r="I239" s="5">
        <v>2022</v>
      </c>
      <c r="J239" s="2">
        <v>298000</v>
      </c>
      <c r="K239" s="13">
        <v>190000</v>
      </c>
    </row>
    <row r="240" spans="1:11" x14ac:dyDescent="0.25">
      <c r="A240" s="1">
        <v>32387602900238</v>
      </c>
      <c r="B240" t="s">
        <v>264</v>
      </c>
      <c r="C240" s="5" t="s">
        <v>608</v>
      </c>
      <c r="D240" t="str">
        <f>VLOOKUP(C240,Paramètres!K:N,2,FALSE)</f>
        <v>Val-de-Marne</v>
      </c>
      <c r="E240" s="3" t="s">
        <v>24</v>
      </c>
      <c r="F240" s="3" t="s">
        <v>15</v>
      </c>
      <c r="G240" s="3" t="s">
        <v>4</v>
      </c>
      <c r="H240" s="1">
        <v>16</v>
      </c>
      <c r="I240" s="5">
        <v>2022</v>
      </c>
      <c r="J240" s="2">
        <v>112000</v>
      </c>
      <c r="K240" s="13">
        <v>80000</v>
      </c>
    </row>
    <row r="241" spans="1:11" x14ac:dyDescent="0.25">
      <c r="A241" s="1">
        <v>78475660399990</v>
      </c>
      <c r="B241" t="s">
        <v>265</v>
      </c>
      <c r="C241" s="5" t="s">
        <v>601</v>
      </c>
      <c r="D241" t="str">
        <f>VLOOKUP(C241,Paramètres!K:N,2,FALSE)</f>
        <v>Paris</v>
      </c>
      <c r="E241" s="3" t="s">
        <v>24</v>
      </c>
      <c r="F241" s="3" t="s">
        <v>15</v>
      </c>
      <c r="G241" s="3" t="s">
        <v>4</v>
      </c>
      <c r="H241" s="1">
        <v>25</v>
      </c>
      <c r="I241" s="5">
        <v>2022</v>
      </c>
      <c r="J241" s="2">
        <v>375000</v>
      </c>
      <c r="K241" s="13">
        <v>202000</v>
      </c>
    </row>
    <row r="242" spans="1:11" x14ac:dyDescent="0.25">
      <c r="A242" s="1">
        <v>44239603200504</v>
      </c>
      <c r="B242" t="s">
        <v>266</v>
      </c>
      <c r="C242" s="5" t="s">
        <v>601</v>
      </c>
      <c r="D242" t="str">
        <f>VLOOKUP(C242,Paramètres!K:N,2,FALSE)</f>
        <v>Paris</v>
      </c>
      <c r="E242" s="3" t="s">
        <v>25</v>
      </c>
      <c r="F242" s="3" t="s">
        <v>15</v>
      </c>
      <c r="G242" s="3" t="s">
        <v>4</v>
      </c>
      <c r="H242" s="1">
        <v>48</v>
      </c>
      <c r="I242" s="5">
        <v>2022</v>
      </c>
      <c r="J242" s="2">
        <v>252000</v>
      </c>
      <c r="K242" s="13">
        <v>164760</v>
      </c>
    </row>
    <row r="243" spans="1:11" x14ac:dyDescent="0.25">
      <c r="A243" s="1">
        <v>43986842300039</v>
      </c>
      <c r="B243" t="s">
        <v>267</v>
      </c>
      <c r="C243" s="5" t="s">
        <v>604</v>
      </c>
      <c r="D243" t="str">
        <f>VLOOKUP(C243,Paramètres!K:N,2,FALSE)</f>
        <v>Hauts-de-Seine</v>
      </c>
      <c r="E243" s="3" t="s">
        <v>24</v>
      </c>
      <c r="F243" s="3" t="s">
        <v>15</v>
      </c>
      <c r="G243" s="3" t="s">
        <v>4</v>
      </c>
      <c r="H243" s="1">
        <v>18</v>
      </c>
      <c r="I243" s="5">
        <v>2022</v>
      </c>
      <c r="J243" s="2">
        <v>179638</v>
      </c>
      <c r="K243" s="13">
        <v>174700</v>
      </c>
    </row>
    <row r="244" spans="1:11" x14ac:dyDescent="0.25">
      <c r="A244" s="1">
        <v>77566205900465</v>
      </c>
      <c r="B244" t="s">
        <v>268</v>
      </c>
      <c r="C244" s="5" t="s">
        <v>601</v>
      </c>
      <c r="D244" t="str">
        <f>VLOOKUP(C244,Paramètres!K:N,2,FALSE)</f>
        <v>Paris</v>
      </c>
      <c r="E244" s="3" t="s">
        <v>25</v>
      </c>
      <c r="F244" s="3" t="s">
        <v>15</v>
      </c>
      <c r="G244" s="3" t="s">
        <v>4</v>
      </c>
      <c r="H244" s="1">
        <v>29</v>
      </c>
      <c r="I244" s="5">
        <v>2022</v>
      </c>
      <c r="J244" s="2">
        <v>145000</v>
      </c>
      <c r="K244" s="13">
        <v>145000</v>
      </c>
    </row>
    <row r="245" spans="1:11" x14ac:dyDescent="0.25">
      <c r="A245" s="1">
        <v>77572648200018</v>
      </c>
      <c r="B245" t="s">
        <v>269</v>
      </c>
      <c r="C245" s="5" t="s">
        <v>604</v>
      </c>
      <c r="D245" t="str">
        <f>VLOOKUP(C245,Paramètres!K:N,2,FALSE)</f>
        <v>Hauts-de-Seine</v>
      </c>
      <c r="E245" s="3" t="s">
        <v>25</v>
      </c>
      <c r="F245" s="3" t="s">
        <v>15</v>
      </c>
      <c r="G245" s="3" t="s">
        <v>3</v>
      </c>
      <c r="H245" s="1">
        <v>13</v>
      </c>
      <c r="I245" s="5">
        <v>2022</v>
      </c>
      <c r="J245" s="2">
        <v>605028</v>
      </c>
      <c r="K245" s="13">
        <v>394500</v>
      </c>
    </row>
    <row r="246" spans="1:11" x14ac:dyDescent="0.25">
      <c r="A246" s="1">
        <v>77573894100019</v>
      </c>
      <c r="B246" t="s">
        <v>270</v>
      </c>
      <c r="C246" s="5" t="s">
        <v>608</v>
      </c>
      <c r="D246" t="str">
        <f>VLOOKUP(C246,Paramètres!K:N,2,FALSE)</f>
        <v>Val-de-Marne</v>
      </c>
      <c r="E246" s="3" t="s">
        <v>24</v>
      </c>
      <c r="F246" s="3" t="s">
        <v>15</v>
      </c>
      <c r="G246" s="3" t="s">
        <v>3</v>
      </c>
      <c r="H246" s="1">
        <v>13</v>
      </c>
      <c r="I246" s="5">
        <v>2022</v>
      </c>
      <c r="J246" s="2">
        <v>264885</v>
      </c>
      <c r="K246" s="13">
        <v>301000</v>
      </c>
    </row>
    <row r="247" spans="1:11" x14ac:dyDescent="0.25">
      <c r="A247" s="1">
        <v>31120958900127</v>
      </c>
      <c r="B247" t="s">
        <v>271</v>
      </c>
      <c r="C247" s="5" t="s">
        <v>601</v>
      </c>
      <c r="D247" t="str">
        <f>VLOOKUP(C247,Paramètres!K:N,2,FALSE)</f>
        <v>Paris</v>
      </c>
      <c r="E247" s="3" t="s">
        <v>24</v>
      </c>
      <c r="F247" s="3" t="s">
        <v>15</v>
      </c>
      <c r="G247" s="3" t="s">
        <v>4</v>
      </c>
      <c r="H247" s="1">
        <v>37</v>
      </c>
      <c r="I247" s="5">
        <v>2022</v>
      </c>
      <c r="J247" s="2">
        <v>995500</v>
      </c>
      <c r="K247" s="13">
        <v>1176000</v>
      </c>
    </row>
    <row r="248" spans="1:11" x14ac:dyDescent="0.25">
      <c r="A248" s="1">
        <v>31227359200286</v>
      </c>
      <c r="B248" t="s">
        <v>272</v>
      </c>
      <c r="C248" s="5" t="s">
        <v>602</v>
      </c>
      <c r="D248" t="str">
        <f>VLOOKUP(C248,Paramètres!K:N,2,FALSE)</f>
        <v>Seine-Saint-Denis</v>
      </c>
      <c r="E248" s="3" t="s">
        <v>25</v>
      </c>
      <c r="F248" s="3" t="s">
        <v>15</v>
      </c>
      <c r="G248" s="3" t="s">
        <v>3</v>
      </c>
      <c r="H248" s="1">
        <v>14</v>
      </c>
      <c r="I248" s="5">
        <v>2022</v>
      </c>
      <c r="J248" s="2">
        <v>442340</v>
      </c>
      <c r="K248" s="13">
        <v>416000</v>
      </c>
    </row>
    <row r="249" spans="1:11" x14ac:dyDescent="0.25">
      <c r="A249" s="1">
        <v>42851923500033</v>
      </c>
      <c r="B249" t="s">
        <v>273</v>
      </c>
      <c r="C249" s="5" t="s">
        <v>608</v>
      </c>
      <c r="D249" t="str">
        <f>VLOOKUP(C249,Paramètres!K:N,2,FALSE)</f>
        <v>Val-de-Marne</v>
      </c>
      <c r="E249" s="3" t="s">
        <v>24</v>
      </c>
      <c r="F249" s="3" t="s">
        <v>15</v>
      </c>
      <c r="G249" s="3" t="s">
        <v>4</v>
      </c>
      <c r="H249" s="1">
        <v>17</v>
      </c>
      <c r="I249" s="5">
        <v>2022</v>
      </c>
      <c r="J249" s="2">
        <v>417000</v>
      </c>
      <c r="K249" s="13">
        <v>252750</v>
      </c>
    </row>
    <row r="250" spans="1:11" x14ac:dyDescent="0.25">
      <c r="A250" s="1">
        <v>32210779800116</v>
      </c>
      <c r="B250" t="s">
        <v>274</v>
      </c>
      <c r="C250" s="5" t="s">
        <v>601</v>
      </c>
      <c r="D250" t="str">
        <f>VLOOKUP(C250,Paramètres!K:N,2,FALSE)</f>
        <v>Paris</v>
      </c>
      <c r="E250" s="3" t="s">
        <v>24</v>
      </c>
      <c r="F250" s="3" t="s">
        <v>15</v>
      </c>
      <c r="G250" s="3" t="s">
        <v>3</v>
      </c>
      <c r="H250" s="1">
        <v>17</v>
      </c>
      <c r="I250" s="5">
        <v>2022</v>
      </c>
      <c r="J250" s="2">
        <v>569053</v>
      </c>
      <c r="K250" s="13">
        <v>580500</v>
      </c>
    </row>
    <row r="251" spans="1:11" x14ac:dyDescent="0.25">
      <c r="A251" s="1">
        <v>52854414100047</v>
      </c>
      <c r="B251" t="s">
        <v>275</v>
      </c>
      <c r="C251" s="5" t="s">
        <v>606</v>
      </c>
      <c r="D251" t="str">
        <f>VLOOKUP(C251,Paramètres!K:N,2,FALSE)</f>
        <v>Seine-et-Marne</v>
      </c>
      <c r="E251" s="3" t="s">
        <v>24</v>
      </c>
      <c r="F251" s="3" t="s">
        <v>15</v>
      </c>
      <c r="G251" s="3" t="s">
        <v>4</v>
      </c>
      <c r="H251" s="1">
        <v>17</v>
      </c>
      <c r="I251" s="5">
        <v>2022</v>
      </c>
      <c r="J251" s="2">
        <v>287000</v>
      </c>
      <c r="K251" s="13">
        <v>37950</v>
      </c>
    </row>
    <row r="252" spans="1:11" x14ac:dyDescent="0.25">
      <c r="A252" s="1">
        <v>45093071400040</v>
      </c>
      <c r="B252" t="s">
        <v>276</v>
      </c>
      <c r="C252" s="5" t="s">
        <v>605</v>
      </c>
      <c r="D252" t="str">
        <f>VLOOKUP(C252,Paramètres!K:N,2,FALSE)</f>
        <v>Val-D'Oise</v>
      </c>
      <c r="E252" s="3" t="s">
        <v>24</v>
      </c>
      <c r="F252" s="3" t="s">
        <v>15</v>
      </c>
      <c r="G252" s="3" t="s">
        <v>4</v>
      </c>
      <c r="H252" s="1">
        <v>16</v>
      </c>
      <c r="I252" s="5">
        <v>2022</v>
      </c>
      <c r="J252" s="2">
        <v>301998.84000000003</v>
      </c>
      <c r="K252" s="13">
        <v>159950</v>
      </c>
    </row>
    <row r="253" spans="1:11" x14ac:dyDescent="0.25">
      <c r="A253" s="1">
        <v>53961552600032</v>
      </c>
      <c r="B253" t="s">
        <v>277</v>
      </c>
      <c r="C253" s="5" t="s">
        <v>604</v>
      </c>
      <c r="D253" t="str">
        <f>VLOOKUP(C253,Paramètres!K:N,2,FALSE)</f>
        <v>Hauts-de-Seine</v>
      </c>
      <c r="E253" s="3" t="s">
        <v>24</v>
      </c>
      <c r="F253" s="3" t="s">
        <v>15</v>
      </c>
      <c r="G253" s="3" t="s">
        <v>4</v>
      </c>
      <c r="H253" s="1">
        <v>16</v>
      </c>
      <c r="I253" s="5">
        <v>2022</v>
      </c>
      <c r="J253" s="2">
        <v>320000</v>
      </c>
      <c r="K253" s="13">
        <v>148000</v>
      </c>
    </row>
    <row r="254" spans="1:11" x14ac:dyDescent="0.25">
      <c r="A254" s="1">
        <v>78457968201771</v>
      </c>
      <c r="B254" t="s">
        <v>278</v>
      </c>
      <c r="C254" s="5" t="s">
        <v>601</v>
      </c>
      <c r="D254" t="str">
        <f>VLOOKUP(C254,Paramètres!K:N,2,FALSE)</f>
        <v>Paris</v>
      </c>
      <c r="E254" s="3" t="s">
        <v>26</v>
      </c>
      <c r="F254" s="3" t="s">
        <v>15</v>
      </c>
      <c r="G254" s="3" t="s">
        <v>4</v>
      </c>
      <c r="H254" s="1">
        <v>148</v>
      </c>
      <c r="I254" s="5">
        <v>2022</v>
      </c>
      <c r="J254" s="10">
        <v>443000</v>
      </c>
      <c r="K254" s="10">
        <v>1548500</v>
      </c>
    </row>
    <row r="255" spans="1:11" x14ac:dyDescent="0.25">
      <c r="A255" s="1">
        <v>75255304000029</v>
      </c>
      <c r="B255" t="s">
        <v>279</v>
      </c>
      <c r="C255" s="5" t="s">
        <v>903</v>
      </c>
      <c r="D255" t="str">
        <f>VLOOKUP(C255,Paramètres!K:N,2,FALSE)</f>
        <v>La Réunion</v>
      </c>
      <c r="E255" s="3" t="s">
        <v>24</v>
      </c>
      <c r="F255" s="3" t="s">
        <v>16</v>
      </c>
      <c r="G255" s="3" t="s">
        <v>4</v>
      </c>
      <c r="H255" s="1">
        <v>11</v>
      </c>
      <c r="I255" s="5">
        <v>2021</v>
      </c>
      <c r="J255" s="2">
        <v>325000</v>
      </c>
      <c r="K255" s="13">
        <v>325000</v>
      </c>
    </row>
    <row r="256" spans="1:11" x14ac:dyDescent="0.25">
      <c r="A256" s="1">
        <v>75255304000029</v>
      </c>
      <c r="B256" t="s">
        <v>279</v>
      </c>
      <c r="C256" s="5" t="s">
        <v>903</v>
      </c>
      <c r="D256" t="str">
        <f>VLOOKUP(C256,Paramètres!K:N,2,FALSE)</f>
        <v>La Réunion</v>
      </c>
      <c r="E256" s="3" t="s">
        <v>25</v>
      </c>
      <c r="F256" s="3" t="s">
        <v>16</v>
      </c>
      <c r="G256" s="3" t="s">
        <v>4</v>
      </c>
      <c r="H256" s="1">
        <v>22</v>
      </c>
      <c r="I256" s="5">
        <v>2021</v>
      </c>
      <c r="J256" s="2">
        <v>690000</v>
      </c>
      <c r="K256" s="13">
        <v>560000</v>
      </c>
    </row>
    <row r="257" spans="1:11" x14ac:dyDescent="0.25">
      <c r="A257" s="1">
        <v>52314744500028</v>
      </c>
      <c r="B257" t="s">
        <v>280</v>
      </c>
      <c r="C257" s="5" t="s">
        <v>903</v>
      </c>
      <c r="D257" t="str">
        <f>VLOOKUP(C257,Paramètres!K:N,2,FALSE)</f>
        <v>La Réunion</v>
      </c>
      <c r="E257" s="3" t="s">
        <v>24</v>
      </c>
      <c r="F257" s="3" t="s">
        <v>16</v>
      </c>
      <c r="G257" s="3" t="s">
        <v>4</v>
      </c>
      <c r="H257" s="1">
        <v>6</v>
      </c>
      <c r="I257" s="5">
        <v>2022</v>
      </c>
      <c r="J257" s="2">
        <v>340145</v>
      </c>
      <c r="K257" s="13">
        <v>269440</v>
      </c>
    </row>
    <row r="258" spans="1:11" x14ac:dyDescent="0.25">
      <c r="A258" s="1">
        <v>75255304000029</v>
      </c>
      <c r="B258" t="s">
        <v>279</v>
      </c>
      <c r="C258" s="5" t="s">
        <v>903</v>
      </c>
      <c r="D258" t="str">
        <f>VLOOKUP(C258,Paramètres!K:N,2,FALSE)</f>
        <v>La Réunion</v>
      </c>
      <c r="E258" s="3" t="s">
        <v>24</v>
      </c>
      <c r="F258" s="3" t="s">
        <v>16</v>
      </c>
      <c r="G258" s="3" t="s">
        <v>4</v>
      </c>
      <c r="H258" s="1">
        <v>6</v>
      </c>
      <c r="I258" s="5">
        <v>2022</v>
      </c>
      <c r="J258" s="2">
        <v>211100</v>
      </c>
      <c r="K258" s="13">
        <v>211100</v>
      </c>
    </row>
    <row r="259" spans="1:11" x14ac:dyDescent="0.25">
      <c r="A259" s="1">
        <v>75255304000029</v>
      </c>
      <c r="B259" t="s">
        <v>279</v>
      </c>
      <c r="C259" s="5" t="s">
        <v>903</v>
      </c>
      <c r="D259" t="str">
        <f>VLOOKUP(C259,Paramètres!K:N,2,FALSE)</f>
        <v>La Réunion</v>
      </c>
      <c r="E259" s="3" t="s">
        <v>24</v>
      </c>
      <c r="F259" s="3" t="s">
        <v>16</v>
      </c>
      <c r="G259" s="3" t="s">
        <v>3</v>
      </c>
      <c r="H259" s="1">
        <v>4</v>
      </c>
      <c r="I259" s="5">
        <v>2022</v>
      </c>
      <c r="J259" s="2">
        <v>235000</v>
      </c>
      <c r="K259" s="13">
        <v>221000</v>
      </c>
    </row>
    <row r="260" spans="1:11" x14ac:dyDescent="0.25">
      <c r="A260" s="1">
        <v>51782019700039</v>
      </c>
      <c r="B260" t="s">
        <v>281</v>
      </c>
      <c r="C260" s="5" t="s">
        <v>903</v>
      </c>
      <c r="D260" t="str">
        <f>VLOOKUP(C260,Paramètres!K:N,2,FALSE)</f>
        <v>La Réunion</v>
      </c>
      <c r="E260" s="3" t="s">
        <v>25</v>
      </c>
      <c r="F260" s="3" t="s">
        <v>16</v>
      </c>
      <c r="G260" s="3" t="s">
        <v>4</v>
      </c>
      <c r="H260" s="1">
        <v>9</v>
      </c>
      <c r="I260" s="5">
        <v>2022</v>
      </c>
      <c r="J260" s="2">
        <v>158382</v>
      </c>
      <c r="K260" s="13">
        <v>158360.5</v>
      </c>
    </row>
    <row r="261" spans="1:11" x14ac:dyDescent="0.25">
      <c r="A261" s="1">
        <v>88052126500012</v>
      </c>
      <c r="B261" t="s">
        <v>282</v>
      </c>
      <c r="C261" s="5" t="s">
        <v>901</v>
      </c>
      <c r="D261" t="str">
        <f>VLOOKUP(C261,Paramètres!K:N,2,FALSE)</f>
        <v>Martinique</v>
      </c>
      <c r="E261" s="3" t="s">
        <v>24</v>
      </c>
      <c r="F261" s="3" t="s">
        <v>17</v>
      </c>
      <c r="G261" s="3" t="s">
        <v>3</v>
      </c>
      <c r="H261" s="1">
        <v>10</v>
      </c>
      <c r="I261" s="5">
        <v>2021</v>
      </c>
      <c r="J261" s="2">
        <v>263077.65999999997</v>
      </c>
      <c r="K261" s="13">
        <v>300000</v>
      </c>
    </row>
    <row r="262" spans="1:11" x14ac:dyDescent="0.25">
      <c r="A262" s="1">
        <v>26972074400029</v>
      </c>
      <c r="B262" t="s">
        <v>283</v>
      </c>
      <c r="C262" s="5" t="s">
        <v>901</v>
      </c>
      <c r="D262" t="str">
        <f>VLOOKUP(C262,Paramètres!K:N,2,FALSE)</f>
        <v>Martinique</v>
      </c>
      <c r="E262" s="3" t="s">
        <v>25</v>
      </c>
      <c r="F262" s="3" t="s">
        <v>17</v>
      </c>
      <c r="G262" s="3" t="s">
        <v>4</v>
      </c>
      <c r="H262" s="1">
        <v>9</v>
      </c>
      <c r="I262" s="5">
        <v>2021</v>
      </c>
      <c r="J262" s="2">
        <v>241000</v>
      </c>
      <c r="K262" s="13">
        <v>240000</v>
      </c>
    </row>
    <row r="263" spans="1:11" x14ac:dyDescent="0.25">
      <c r="A263" s="1">
        <v>26972072800014</v>
      </c>
      <c r="B263" t="s">
        <v>284</v>
      </c>
      <c r="C263" s="5" t="s">
        <v>901</v>
      </c>
      <c r="D263" t="str">
        <f>VLOOKUP(C263,Paramètres!K:N,2,FALSE)</f>
        <v>Martinique</v>
      </c>
      <c r="E263" s="3" t="s">
        <v>24</v>
      </c>
      <c r="F263" s="3" t="s">
        <v>17</v>
      </c>
      <c r="G263" s="3" t="s">
        <v>3</v>
      </c>
      <c r="H263" s="1">
        <v>7</v>
      </c>
      <c r="I263" s="5">
        <v>2021</v>
      </c>
      <c r="J263" s="2">
        <v>269156</v>
      </c>
      <c r="K263" s="13">
        <f>285000-25000</f>
        <v>260000</v>
      </c>
    </row>
    <row r="264" spans="1:11" x14ac:dyDescent="0.25">
      <c r="A264" s="1">
        <v>44365515400047</v>
      </c>
      <c r="B264" t="s">
        <v>285</v>
      </c>
      <c r="C264" s="5" t="s">
        <v>901</v>
      </c>
      <c r="D264" t="str">
        <f>VLOOKUP(C264,Paramètres!K:N,2,FALSE)</f>
        <v>Martinique</v>
      </c>
      <c r="E264" s="3" t="s">
        <v>24</v>
      </c>
      <c r="F264" s="3" t="s">
        <v>17</v>
      </c>
      <c r="G264" s="3" t="s">
        <v>3</v>
      </c>
      <c r="H264" s="1">
        <v>10</v>
      </c>
      <c r="I264" s="5">
        <v>2022</v>
      </c>
      <c r="J264" s="2">
        <v>415553</v>
      </c>
      <c r="K264" s="13">
        <v>410500</v>
      </c>
    </row>
    <row r="265" spans="1:11" x14ac:dyDescent="0.25">
      <c r="A265" s="1">
        <v>32992465800035</v>
      </c>
      <c r="B265" t="s">
        <v>286</v>
      </c>
      <c r="C265" s="5" t="s">
        <v>901</v>
      </c>
      <c r="D265" t="str">
        <f>VLOOKUP(C265,Paramètres!K:N,2,FALSE)</f>
        <v>Martinique</v>
      </c>
      <c r="E265" s="3" t="s">
        <v>24</v>
      </c>
      <c r="F265" s="3" t="s">
        <v>17</v>
      </c>
      <c r="G265" s="3" t="s">
        <v>4</v>
      </c>
      <c r="H265" s="8">
        <v>13</v>
      </c>
      <c r="I265" s="5">
        <v>2022</v>
      </c>
      <c r="J265" s="2">
        <v>389816.23</v>
      </c>
      <c r="K265" s="13">
        <v>374500</v>
      </c>
    </row>
    <row r="266" spans="1:11" x14ac:dyDescent="0.25">
      <c r="A266" s="1">
        <v>44420161000037</v>
      </c>
      <c r="B266" t="s">
        <v>287</v>
      </c>
      <c r="C266" s="5" t="s">
        <v>901</v>
      </c>
      <c r="D266" t="str">
        <f>VLOOKUP(C266,Paramètres!K:N,2,FALSE)</f>
        <v>Martinique</v>
      </c>
      <c r="E266" s="3" t="s">
        <v>24</v>
      </c>
      <c r="F266" s="3" t="s">
        <v>17</v>
      </c>
      <c r="G266" s="3" t="s">
        <v>3</v>
      </c>
      <c r="H266" s="1">
        <v>9</v>
      </c>
      <c r="I266" s="5">
        <v>2022</v>
      </c>
      <c r="J266" s="2">
        <v>423658.8</v>
      </c>
      <c r="K266" s="13">
        <v>408500</v>
      </c>
    </row>
    <row r="267" spans="1:11" x14ac:dyDescent="0.25">
      <c r="A267" s="1">
        <v>78457968201771</v>
      </c>
      <c r="B267" t="s">
        <v>288</v>
      </c>
      <c r="C267" s="5" t="s">
        <v>601</v>
      </c>
      <c r="D267" t="str">
        <f>VLOOKUP(C267,Paramètres!K:N,2,FALSE)</f>
        <v>Paris</v>
      </c>
      <c r="E267" s="3" t="s">
        <v>24</v>
      </c>
      <c r="F267" s="3" t="s">
        <v>18</v>
      </c>
      <c r="G267" s="3" t="s">
        <v>3</v>
      </c>
      <c r="H267" s="1">
        <v>7</v>
      </c>
      <c r="I267" s="5">
        <v>2021</v>
      </c>
      <c r="J267" s="2">
        <v>375000</v>
      </c>
      <c r="K267" s="13">
        <v>352607</v>
      </c>
    </row>
    <row r="268" spans="1:11" x14ac:dyDescent="0.25">
      <c r="A268" s="1">
        <v>51892647200011</v>
      </c>
      <c r="B268" t="s">
        <v>289</v>
      </c>
      <c r="C268" s="5" t="s">
        <v>904</v>
      </c>
      <c r="D268" t="str">
        <f>VLOOKUP(C268,Paramètres!K:N,2,FALSE)</f>
        <v>Mayotte</v>
      </c>
      <c r="E268" s="3" t="s">
        <v>24</v>
      </c>
      <c r="F268" s="3" t="s">
        <v>18</v>
      </c>
      <c r="G268" s="3" t="s">
        <v>3</v>
      </c>
      <c r="H268" s="1">
        <v>8</v>
      </c>
      <c r="I268" s="5">
        <v>2021</v>
      </c>
      <c r="J268" s="2">
        <v>500000</v>
      </c>
      <c r="K268" s="13">
        <v>430000</v>
      </c>
    </row>
    <row r="269" spans="1:11" x14ac:dyDescent="0.25">
      <c r="A269" s="1">
        <v>51892647200011</v>
      </c>
      <c r="B269" t="s">
        <v>290</v>
      </c>
      <c r="C269" s="5" t="s">
        <v>904</v>
      </c>
      <c r="D269" t="str">
        <f>VLOOKUP(C269,Paramètres!K:N,2,FALSE)</f>
        <v>Mayotte</v>
      </c>
      <c r="E269" s="3" t="s">
        <v>24</v>
      </c>
      <c r="F269" s="3" t="s">
        <v>18</v>
      </c>
      <c r="G269" s="3" t="s">
        <v>3</v>
      </c>
      <c r="H269" s="1">
        <v>10</v>
      </c>
      <c r="I269" s="5">
        <v>2022</v>
      </c>
      <c r="J269" s="2">
        <v>386500</v>
      </c>
      <c r="K269" s="13">
        <v>386500</v>
      </c>
    </row>
    <row r="270" spans="1:11" x14ac:dyDescent="0.25">
      <c r="A270" s="1">
        <v>78095665200058</v>
      </c>
      <c r="B270" t="s">
        <v>291</v>
      </c>
      <c r="C270" s="5" t="s">
        <v>872</v>
      </c>
      <c r="D270" t="str">
        <f>VLOOKUP(C270,Paramètres!K:N,2,FALSE)</f>
        <v>Orne</v>
      </c>
      <c r="E270" s="3" t="s">
        <v>24</v>
      </c>
      <c r="F270" s="3" t="s">
        <v>19</v>
      </c>
      <c r="G270" s="3" t="s">
        <v>3</v>
      </c>
      <c r="H270" s="1">
        <v>15</v>
      </c>
      <c r="I270" s="5">
        <v>2021</v>
      </c>
      <c r="J270" s="2">
        <f>375000+15000</f>
        <v>390000</v>
      </c>
      <c r="K270" s="13">
        <f>375000+15000</f>
        <v>390000</v>
      </c>
    </row>
    <row r="271" spans="1:11" x14ac:dyDescent="0.25">
      <c r="A271" s="1">
        <v>78106112200144</v>
      </c>
      <c r="B271" t="s">
        <v>292</v>
      </c>
      <c r="C271" s="5" t="s">
        <v>886</v>
      </c>
      <c r="D271" t="str">
        <f>VLOOKUP(C271,Paramètres!K:N,2,FALSE)</f>
        <v>Seine-Maritime</v>
      </c>
      <c r="E271" s="3" t="s">
        <v>24</v>
      </c>
      <c r="F271" s="3" t="s">
        <v>19</v>
      </c>
      <c r="G271" s="3" t="s">
        <v>4</v>
      </c>
      <c r="H271" s="1">
        <v>19</v>
      </c>
      <c r="I271" s="5">
        <v>2021</v>
      </c>
      <c r="J271" s="2">
        <v>197220</v>
      </c>
      <c r="K271" s="13">
        <v>190000</v>
      </c>
    </row>
    <row r="272" spans="1:11" x14ac:dyDescent="0.25">
      <c r="A272" s="1">
        <v>77570062800453</v>
      </c>
      <c r="B272" t="s">
        <v>293</v>
      </c>
      <c r="C272" s="5" t="s">
        <v>886</v>
      </c>
      <c r="D272" t="str">
        <f>VLOOKUP(C272,Paramètres!K:N,2,FALSE)</f>
        <v>Seine-Maritime</v>
      </c>
      <c r="E272" s="3" t="s">
        <v>24</v>
      </c>
      <c r="F272" s="3" t="s">
        <v>19</v>
      </c>
      <c r="G272" s="3" t="s">
        <v>4</v>
      </c>
      <c r="H272" s="1">
        <v>27</v>
      </c>
      <c r="I272" s="5">
        <v>2021</v>
      </c>
      <c r="J272" s="2">
        <v>270000</v>
      </c>
      <c r="K272" s="13">
        <v>270000</v>
      </c>
    </row>
    <row r="273" spans="1:11" x14ac:dyDescent="0.25">
      <c r="A273" s="1">
        <v>77562928000501</v>
      </c>
      <c r="B273" t="s">
        <v>294</v>
      </c>
      <c r="C273" s="5" t="s">
        <v>872</v>
      </c>
      <c r="D273" t="str">
        <f>VLOOKUP(C273,Paramètres!K:N,2,FALSE)</f>
        <v>Orne</v>
      </c>
      <c r="E273" s="3" t="s">
        <v>24</v>
      </c>
      <c r="F273" s="3" t="s">
        <v>19</v>
      </c>
      <c r="G273" s="3" t="s">
        <v>3</v>
      </c>
      <c r="H273" s="1">
        <v>18</v>
      </c>
      <c r="I273" s="5">
        <v>2021</v>
      </c>
      <c r="J273" s="2">
        <v>450000</v>
      </c>
      <c r="K273" s="13">
        <v>450000</v>
      </c>
    </row>
    <row r="274" spans="1:11" x14ac:dyDescent="0.25">
      <c r="A274" s="1">
        <v>77562927201332</v>
      </c>
      <c r="B274" t="s">
        <v>295</v>
      </c>
      <c r="C274" s="5" t="s">
        <v>872</v>
      </c>
      <c r="D274" t="str">
        <f>VLOOKUP(C274,Paramètres!K:N,2,FALSE)</f>
        <v>Orne</v>
      </c>
      <c r="E274" s="3" t="s">
        <v>25</v>
      </c>
      <c r="F274" s="3" t="s">
        <v>19</v>
      </c>
      <c r="G274" s="3" t="s">
        <v>4</v>
      </c>
      <c r="H274" s="1">
        <v>17</v>
      </c>
      <c r="I274" s="5">
        <v>2021</v>
      </c>
      <c r="J274" s="13">
        <f>89139+15000</f>
        <v>104139</v>
      </c>
      <c r="K274" s="13">
        <f>90000+15000</f>
        <v>105000</v>
      </c>
    </row>
    <row r="275" spans="1:11" x14ac:dyDescent="0.25">
      <c r="A275" s="1">
        <v>82941829200019</v>
      </c>
      <c r="B275" t="s">
        <v>296</v>
      </c>
      <c r="C275" s="5" t="s">
        <v>838</v>
      </c>
      <c r="D275" t="str">
        <f>VLOOKUP(C275,Paramètres!K:N,2,FALSE)</f>
        <v>Eure</v>
      </c>
      <c r="E275" s="3" t="s">
        <v>24</v>
      </c>
      <c r="F275" s="3" t="s">
        <v>19</v>
      </c>
      <c r="G275" s="3" t="s">
        <v>3</v>
      </c>
      <c r="H275" s="1">
        <v>43</v>
      </c>
      <c r="I275" s="5">
        <v>2021</v>
      </c>
      <c r="J275" s="2">
        <v>1230000</v>
      </c>
      <c r="K275" s="13">
        <v>1170000</v>
      </c>
    </row>
    <row r="276" spans="1:11" x14ac:dyDescent="0.25">
      <c r="A276" s="1">
        <v>78112429200249</v>
      </c>
      <c r="B276" t="s">
        <v>297</v>
      </c>
      <c r="C276" s="5" t="s">
        <v>886</v>
      </c>
      <c r="D276" t="str">
        <f>VLOOKUP(C276,Paramètres!K:N,2,FALSE)</f>
        <v>Seine-Maritime</v>
      </c>
      <c r="E276" s="3" t="s">
        <v>24</v>
      </c>
      <c r="F276" s="3" t="s">
        <v>19</v>
      </c>
      <c r="G276" s="3" t="s">
        <v>4</v>
      </c>
      <c r="H276" s="1">
        <v>20</v>
      </c>
      <c r="I276" s="5">
        <v>2021</v>
      </c>
      <c r="J276" s="2">
        <v>315000</v>
      </c>
      <c r="K276" s="13">
        <v>310000</v>
      </c>
    </row>
    <row r="277" spans="1:11" x14ac:dyDescent="0.25">
      <c r="A277" s="1">
        <v>77561105600117</v>
      </c>
      <c r="B277" t="s">
        <v>298</v>
      </c>
      <c r="C277" s="5" t="s">
        <v>861</v>
      </c>
      <c r="D277" t="str">
        <f>VLOOKUP(C277,Paramètres!K:N,2,FALSE)</f>
        <v>Manche</v>
      </c>
      <c r="E277" s="3" t="s">
        <v>24</v>
      </c>
      <c r="F277" s="3" t="s">
        <v>19</v>
      </c>
      <c r="G277" s="3" t="s">
        <v>3</v>
      </c>
      <c r="H277" s="1">
        <v>26</v>
      </c>
      <c r="I277" s="5">
        <v>2021</v>
      </c>
      <c r="J277" s="2">
        <v>733400</v>
      </c>
      <c r="K277" s="13">
        <v>735000</v>
      </c>
    </row>
    <row r="278" spans="1:11" x14ac:dyDescent="0.25">
      <c r="A278" s="1">
        <v>78111630600015</v>
      </c>
      <c r="B278" t="s">
        <v>299</v>
      </c>
      <c r="C278" s="5" t="s">
        <v>886</v>
      </c>
      <c r="D278" t="str">
        <f>VLOOKUP(C278,Paramètres!K:N,2,FALSE)</f>
        <v>Seine-Maritime</v>
      </c>
      <c r="E278" s="3" t="s">
        <v>24</v>
      </c>
      <c r="F278" s="3" t="s">
        <v>19</v>
      </c>
      <c r="G278" s="3" t="s">
        <v>3</v>
      </c>
      <c r="H278" s="1">
        <v>16</v>
      </c>
      <c r="I278" s="5">
        <v>2021</v>
      </c>
      <c r="J278" s="2">
        <v>655000</v>
      </c>
      <c r="K278" s="13">
        <v>630000</v>
      </c>
    </row>
    <row r="279" spans="1:11" x14ac:dyDescent="0.25">
      <c r="A279" s="1">
        <v>38054370200019</v>
      </c>
      <c r="B279" t="s">
        <v>300</v>
      </c>
      <c r="C279" s="5" t="s">
        <v>824</v>
      </c>
      <c r="D279" t="str">
        <f>VLOOKUP(C279,Paramètres!K:N,2,FALSE)</f>
        <v>Calvados</v>
      </c>
      <c r="E279" s="3" t="s">
        <v>24</v>
      </c>
      <c r="F279" s="3" t="s">
        <v>19</v>
      </c>
      <c r="G279" s="3" t="s">
        <v>4</v>
      </c>
      <c r="H279" s="1">
        <v>24</v>
      </c>
      <c r="I279" s="5">
        <v>2021</v>
      </c>
      <c r="J279" s="2">
        <v>255000</v>
      </c>
      <c r="K279" s="13">
        <v>255000</v>
      </c>
    </row>
    <row r="280" spans="1:11" x14ac:dyDescent="0.25">
      <c r="A280" s="1">
        <v>20004253900011</v>
      </c>
      <c r="B280" t="s">
        <v>301</v>
      </c>
      <c r="C280" s="5" t="s">
        <v>861</v>
      </c>
      <c r="D280" t="str">
        <f>VLOOKUP(C280,Paramètres!K:N,2,FALSE)</f>
        <v>Manche</v>
      </c>
      <c r="E280" s="3" t="s">
        <v>24</v>
      </c>
      <c r="F280" s="3" t="s">
        <v>19</v>
      </c>
      <c r="G280" s="3" t="s">
        <v>4</v>
      </c>
      <c r="H280" s="1">
        <v>18</v>
      </c>
      <c r="I280" s="5">
        <v>2021</v>
      </c>
      <c r="J280" s="2">
        <v>195000</v>
      </c>
      <c r="K280" s="13">
        <v>180000</v>
      </c>
    </row>
    <row r="281" spans="1:11" x14ac:dyDescent="0.25">
      <c r="A281" s="1">
        <v>78099843100107</v>
      </c>
      <c r="B281" t="s">
        <v>302</v>
      </c>
      <c r="C281" s="5" t="s">
        <v>886</v>
      </c>
      <c r="D281" t="str">
        <f>VLOOKUP(C281,Paramètres!K:N,2,FALSE)</f>
        <v>Seine-Maritime</v>
      </c>
      <c r="E281" s="3" t="s">
        <v>24</v>
      </c>
      <c r="F281" s="3" t="s">
        <v>19</v>
      </c>
      <c r="G281" s="3" t="s">
        <v>3</v>
      </c>
      <c r="H281" s="1">
        <v>19</v>
      </c>
      <c r="I281" s="5">
        <v>2021</v>
      </c>
      <c r="J281" s="2">
        <v>827804</v>
      </c>
      <c r="K281" s="13">
        <v>686056</v>
      </c>
    </row>
    <row r="282" spans="1:11" x14ac:dyDescent="0.25">
      <c r="A282" s="1">
        <v>78110821200049</v>
      </c>
      <c r="B282" t="s">
        <v>303</v>
      </c>
      <c r="C282" s="5" t="s">
        <v>886</v>
      </c>
      <c r="D282" t="str">
        <f>VLOOKUP(C282,Paramètres!K:N,2,FALSE)</f>
        <v>Seine-Maritime</v>
      </c>
      <c r="E282" s="3" t="s">
        <v>24</v>
      </c>
      <c r="F282" s="3" t="s">
        <v>19</v>
      </c>
      <c r="G282" s="3" t="s">
        <v>4</v>
      </c>
      <c r="H282" s="1">
        <v>17</v>
      </c>
      <c r="I282" s="5">
        <v>2021</v>
      </c>
      <c r="J282" s="2">
        <v>255000</v>
      </c>
      <c r="K282" s="13">
        <v>225000</v>
      </c>
    </row>
    <row r="283" spans="1:11" x14ac:dyDescent="0.25">
      <c r="A283" s="1">
        <v>48937569101089</v>
      </c>
      <c r="B283" t="s">
        <v>304</v>
      </c>
      <c r="C283" s="5" t="s">
        <v>604</v>
      </c>
      <c r="D283" t="str">
        <f>VLOOKUP(C283,Paramètres!K:N,2,FALSE)</f>
        <v>Hauts-de-Seine</v>
      </c>
      <c r="E283" s="3" t="s">
        <v>26</v>
      </c>
      <c r="F283" s="3" t="s">
        <v>19</v>
      </c>
      <c r="G283" s="3" t="s">
        <v>4</v>
      </c>
      <c r="H283" s="1">
        <v>50</v>
      </c>
      <c r="I283" s="5">
        <v>2021</v>
      </c>
      <c r="J283" s="10">
        <v>495000</v>
      </c>
      <c r="K283" s="13">
        <v>495000</v>
      </c>
    </row>
    <row r="284" spans="1:11" x14ac:dyDescent="0.25">
      <c r="A284" s="1">
        <v>77556138400360</v>
      </c>
      <c r="B284" t="s">
        <v>305</v>
      </c>
      <c r="C284" s="5" t="s">
        <v>824</v>
      </c>
      <c r="D284" t="str">
        <f>VLOOKUP(C284,Paramètres!K:N,2,FALSE)</f>
        <v>Calvados</v>
      </c>
      <c r="E284" s="3" t="s">
        <v>24</v>
      </c>
      <c r="F284" s="3" t="s">
        <v>19</v>
      </c>
      <c r="G284" s="3" t="s">
        <v>3</v>
      </c>
      <c r="H284" s="1">
        <v>16</v>
      </c>
      <c r="I284" s="5">
        <v>2022</v>
      </c>
      <c r="J284" s="2">
        <v>447545</v>
      </c>
      <c r="K284" s="13">
        <v>447545</v>
      </c>
    </row>
    <row r="285" spans="1:11" x14ac:dyDescent="0.25">
      <c r="A285" s="1">
        <v>53456042000018</v>
      </c>
      <c r="B285" t="s">
        <v>306</v>
      </c>
      <c r="C285" s="5" t="s">
        <v>886</v>
      </c>
      <c r="D285" t="str">
        <f>VLOOKUP(C285,Paramètres!K:N,2,FALSE)</f>
        <v>Seine-Maritime</v>
      </c>
      <c r="E285" s="3" t="s">
        <v>25</v>
      </c>
      <c r="F285" s="3" t="s">
        <v>19</v>
      </c>
      <c r="G285" s="3" t="s">
        <v>4</v>
      </c>
      <c r="H285" s="1">
        <v>22</v>
      </c>
      <c r="I285" s="5">
        <v>2022</v>
      </c>
      <c r="J285" s="2">
        <v>187447</v>
      </c>
      <c r="K285" s="13">
        <v>187447</v>
      </c>
    </row>
    <row r="286" spans="1:11" x14ac:dyDescent="0.25">
      <c r="A286" s="1">
        <v>81202980900025</v>
      </c>
      <c r="B286" t="s">
        <v>307</v>
      </c>
      <c r="C286" s="5" t="s">
        <v>861</v>
      </c>
      <c r="D286" t="str">
        <f>VLOOKUP(C286,Paramètres!K:N,2,FALSE)</f>
        <v>Manche</v>
      </c>
      <c r="E286" s="3" t="s">
        <v>25</v>
      </c>
      <c r="F286" s="3" t="s">
        <v>19</v>
      </c>
      <c r="G286" s="3" t="s">
        <v>4</v>
      </c>
      <c r="H286" s="1">
        <v>41</v>
      </c>
      <c r="I286" s="5">
        <v>2022</v>
      </c>
      <c r="J286" s="2">
        <v>261439.5</v>
      </c>
      <c r="K286" s="13">
        <v>261439.5</v>
      </c>
    </row>
    <row r="287" spans="1:11" x14ac:dyDescent="0.25">
      <c r="A287" s="1">
        <v>77567243900442</v>
      </c>
      <c r="B287" t="s">
        <v>308</v>
      </c>
      <c r="C287" s="30" t="s">
        <v>601</v>
      </c>
      <c r="D287" t="str">
        <f>VLOOKUP(C287,Paramètres!K:N,2,FALSE)</f>
        <v>Paris</v>
      </c>
      <c r="E287" s="3" t="s">
        <v>26</v>
      </c>
      <c r="F287" s="3" t="s">
        <v>19</v>
      </c>
      <c r="G287" s="3" t="s">
        <v>3</v>
      </c>
      <c r="H287" s="1">
        <v>54</v>
      </c>
      <c r="I287" s="5">
        <v>2022</v>
      </c>
      <c r="J287" s="10">
        <v>1500051</v>
      </c>
      <c r="K287" s="13">
        <v>1500051</v>
      </c>
    </row>
    <row r="288" spans="1:11" x14ac:dyDescent="0.25">
      <c r="A288" s="1">
        <v>39001319100023</v>
      </c>
      <c r="B288" t="s">
        <v>309</v>
      </c>
      <c r="C288" s="5" t="s">
        <v>861</v>
      </c>
      <c r="D288" t="str">
        <f>VLOOKUP(C288,Paramètres!K:N,2,FALSE)</f>
        <v>Manche</v>
      </c>
      <c r="E288" s="3" t="s">
        <v>25</v>
      </c>
      <c r="F288" s="3" t="s">
        <v>19</v>
      </c>
      <c r="G288" s="3" t="s">
        <v>3</v>
      </c>
      <c r="H288" s="1">
        <v>29</v>
      </c>
      <c r="I288" s="5">
        <v>2022</v>
      </c>
      <c r="J288" s="2">
        <v>699868</v>
      </c>
      <c r="K288" s="13">
        <v>699868</v>
      </c>
    </row>
    <row r="289" spans="1:11" x14ac:dyDescent="0.25">
      <c r="A289" s="1" t="s">
        <v>318</v>
      </c>
      <c r="B289" t="s">
        <v>310</v>
      </c>
      <c r="C289" s="5" t="s">
        <v>886</v>
      </c>
      <c r="D289" t="str">
        <f>VLOOKUP(C289,Paramètres!K:N,2,FALSE)</f>
        <v>Seine-Maritime</v>
      </c>
      <c r="E289" s="3" t="s">
        <v>24</v>
      </c>
      <c r="F289" s="3" t="s">
        <v>19</v>
      </c>
      <c r="G289" s="3" t="s">
        <v>3</v>
      </c>
      <c r="H289" s="1">
        <v>14</v>
      </c>
      <c r="I289" s="5">
        <v>2022</v>
      </c>
      <c r="J289" s="2">
        <v>454719</v>
      </c>
      <c r="K289" s="13">
        <v>454719</v>
      </c>
    </row>
    <row r="290" spans="1:11" x14ac:dyDescent="0.25">
      <c r="A290" s="1" t="s">
        <v>319</v>
      </c>
      <c r="B290" t="s">
        <v>311</v>
      </c>
      <c r="C290" s="5" t="s">
        <v>886</v>
      </c>
      <c r="D290" t="str">
        <f>VLOOKUP(C290,Paramètres!K:N,2,FALSE)</f>
        <v>Seine-Maritime</v>
      </c>
      <c r="E290" s="3" t="s">
        <v>25</v>
      </c>
      <c r="F290" s="3" t="s">
        <v>19</v>
      </c>
      <c r="G290" s="3" t="s">
        <v>3</v>
      </c>
      <c r="H290" s="1">
        <v>31</v>
      </c>
      <c r="I290" s="5">
        <v>2022</v>
      </c>
      <c r="J290" s="2">
        <v>706500</v>
      </c>
      <c r="K290" s="13">
        <v>706500</v>
      </c>
    </row>
    <row r="291" spans="1:11" x14ac:dyDescent="0.25">
      <c r="A291" s="1" t="s">
        <v>319</v>
      </c>
      <c r="B291" t="s">
        <v>312</v>
      </c>
      <c r="C291" s="5" t="s">
        <v>886</v>
      </c>
      <c r="D291" t="str">
        <f>VLOOKUP(C291,Paramètres!K:N,2,FALSE)</f>
        <v>Seine-Maritime</v>
      </c>
      <c r="E291" s="3" t="s">
        <v>25</v>
      </c>
      <c r="F291" s="3" t="s">
        <v>19</v>
      </c>
      <c r="G291" s="3" t="s">
        <v>3</v>
      </c>
      <c r="H291" s="1">
        <v>33</v>
      </c>
      <c r="I291" s="5">
        <v>2022</v>
      </c>
      <c r="J291" s="2">
        <v>728000</v>
      </c>
      <c r="K291" s="13">
        <v>728000</v>
      </c>
    </row>
    <row r="292" spans="1:11" x14ac:dyDescent="0.25">
      <c r="A292" s="1" t="s">
        <v>320</v>
      </c>
      <c r="B292" t="s">
        <v>313</v>
      </c>
      <c r="C292" s="5" t="s">
        <v>824</v>
      </c>
      <c r="D292" t="str">
        <f>VLOOKUP(C292,Paramètres!K:N,2,FALSE)</f>
        <v>Calvados</v>
      </c>
      <c r="E292" s="3" t="s">
        <v>24</v>
      </c>
      <c r="F292" s="3" t="s">
        <v>19</v>
      </c>
      <c r="G292" s="3" t="s">
        <v>4</v>
      </c>
      <c r="H292" s="1">
        <v>17</v>
      </c>
      <c r="I292" s="5">
        <v>2022</v>
      </c>
      <c r="J292" s="2">
        <v>130000</v>
      </c>
      <c r="K292" s="13">
        <v>130000</v>
      </c>
    </row>
    <row r="293" spans="1:11" x14ac:dyDescent="0.25">
      <c r="A293" s="1" t="s">
        <v>321</v>
      </c>
      <c r="B293" t="s">
        <v>314</v>
      </c>
      <c r="C293" s="5" t="s">
        <v>861</v>
      </c>
      <c r="D293" t="str">
        <f>VLOOKUP(C293,Paramètres!K:N,2,FALSE)</f>
        <v>Manche</v>
      </c>
      <c r="E293" s="3" t="s">
        <v>24</v>
      </c>
      <c r="F293" s="3" t="s">
        <v>19</v>
      </c>
      <c r="G293" s="3" t="s">
        <v>3</v>
      </c>
      <c r="H293" s="1">
        <v>15</v>
      </c>
      <c r="I293" s="5">
        <v>2022</v>
      </c>
      <c r="J293" s="2">
        <v>337500</v>
      </c>
      <c r="K293" s="13">
        <v>337500</v>
      </c>
    </row>
    <row r="294" spans="1:11" x14ac:dyDescent="0.25">
      <c r="A294" s="1" t="s">
        <v>322</v>
      </c>
      <c r="B294" t="s">
        <v>315</v>
      </c>
      <c r="C294" s="5" t="s">
        <v>838</v>
      </c>
      <c r="D294" t="str">
        <f>VLOOKUP(C294,Paramètres!K:N,2,FALSE)</f>
        <v>Eure</v>
      </c>
      <c r="E294" s="3" t="s">
        <v>24</v>
      </c>
      <c r="F294" s="3" t="s">
        <v>19</v>
      </c>
      <c r="G294" s="3" t="s">
        <v>3</v>
      </c>
      <c r="H294" s="1">
        <v>18</v>
      </c>
      <c r="I294" s="5">
        <v>2022</v>
      </c>
      <c r="J294" s="2">
        <v>572040</v>
      </c>
      <c r="K294" s="13">
        <v>572040</v>
      </c>
    </row>
    <row r="295" spans="1:11" x14ac:dyDescent="0.25">
      <c r="A295" s="1" t="s">
        <v>323</v>
      </c>
      <c r="B295" t="s">
        <v>316</v>
      </c>
      <c r="C295" s="5" t="s">
        <v>824</v>
      </c>
      <c r="D295" t="str">
        <f>VLOOKUP(C295,Paramètres!K:N,2,FALSE)</f>
        <v>Calvados</v>
      </c>
      <c r="E295" s="3" t="s">
        <v>24</v>
      </c>
      <c r="F295" s="3" t="s">
        <v>19</v>
      </c>
      <c r="G295" s="3" t="s">
        <v>4</v>
      </c>
      <c r="H295" s="1">
        <v>22</v>
      </c>
      <c r="I295" s="5">
        <v>2022</v>
      </c>
      <c r="J295" s="2">
        <v>141358.5</v>
      </c>
      <c r="K295" s="13">
        <v>141359</v>
      </c>
    </row>
    <row r="296" spans="1:11" x14ac:dyDescent="0.25">
      <c r="A296" s="1" t="s">
        <v>324</v>
      </c>
      <c r="B296" t="s">
        <v>317</v>
      </c>
      <c r="C296" s="5" t="s">
        <v>861</v>
      </c>
      <c r="D296" t="str">
        <f>VLOOKUP(C296,Paramètres!K:N,2,FALSE)</f>
        <v>Manche</v>
      </c>
      <c r="E296" s="3" t="s">
        <v>24</v>
      </c>
      <c r="F296" s="3" t="s">
        <v>19</v>
      </c>
      <c r="G296" s="39" t="s">
        <v>4</v>
      </c>
      <c r="H296" s="1">
        <v>18</v>
      </c>
      <c r="I296" s="5">
        <v>2022</v>
      </c>
      <c r="J296" s="2">
        <v>339710</v>
      </c>
      <c r="K296" s="13">
        <v>339710</v>
      </c>
    </row>
    <row r="297" spans="1:11" x14ac:dyDescent="0.25">
      <c r="A297" s="1" t="s">
        <v>362</v>
      </c>
      <c r="B297" t="s">
        <v>354</v>
      </c>
      <c r="C297" s="5" t="s">
        <v>858</v>
      </c>
      <c r="D297" t="str">
        <f>VLOOKUP(C297,Paramètres!K:N,2,FALSE)</f>
        <v>Lot-et-Garonne</v>
      </c>
      <c r="E297" s="3" t="s">
        <v>24</v>
      </c>
      <c r="F297" s="3" t="s">
        <v>20</v>
      </c>
      <c r="G297" s="3" t="s">
        <v>4</v>
      </c>
      <c r="H297" s="1">
        <v>25</v>
      </c>
      <c r="I297" s="5">
        <v>2021</v>
      </c>
      <c r="J297" s="2">
        <v>260000</v>
      </c>
      <c r="K297" s="13">
        <v>180000</v>
      </c>
    </row>
    <row r="298" spans="1:11" x14ac:dyDescent="0.25">
      <c r="A298" s="1" t="s">
        <v>363</v>
      </c>
      <c r="B298" t="s">
        <v>325</v>
      </c>
      <c r="C298" s="5" t="s">
        <v>826</v>
      </c>
      <c r="D298" t="str">
        <f>VLOOKUP(C298,Paramètres!K:N,2,FALSE)</f>
        <v>Charente</v>
      </c>
      <c r="E298" s="3" t="s">
        <v>24</v>
      </c>
      <c r="F298" s="3" t="s">
        <v>20</v>
      </c>
      <c r="G298" s="3" t="s">
        <v>4</v>
      </c>
      <c r="H298" s="1">
        <v>46</v>
      </c>
      <c r="I298" s="5">
        <v>2021</v>
      </c>
      <c r="J298" s="13">
        <v>820000</v>
      </c>
      <c r="K298" s="13">
        <f>720000+100000</f>
        <v>820000</v>
      </c>
    </row>
    <row r="299" spans="1:11" x14ac:dyDescent="0.25">
      <c r="A299" s="1">
        <v>44780047500124</v>
      </c>
      <c r="B299" t="s">
        <v>326</v>
      </c>
      <c r="C299" s="5" t="s">
        <v>601</v>
      </c>
      <c r="D299" t="str">
        <f>VLOOKUP(C299,Paramètres!K:N,2,FALSE)</f>
        <v>Paris</v>
      </c>
      <c r="E299" s="3" t="s">
        <v>24</v>
      </c>
      <c r="F299" s="3" t="s">
        <v>20</v>
      </c>
      <c r="G299" s="3" t="s">
        <v>4</v>
      </c>
      <c r="H299" s="1">
        <v>18</v>
      </c>
      <c r="I299" s="5">
        <v>2021</v>
      </c>
      <c r="J299" s="2">
        <v>180000</v>
      </c>
      <c r="K299" s="13">
        <v>180000</v>
      </c>
    </row>
    <row r="300" spans="1:11" x14ac:dyDescent="0.25">
      <c r="A300" s="1" t="s">
        <v>365</v>
      </c>
      <c r="B300" t="s">
        <v>327</v>
      </c>
      <c r="C300" s="5" t="s">
        <v>844</v>
      </c>
      <c r="D300" t="str">
        <f>VLOOKUP(C300,Paramètres!K:N,2,FALSE)</f>
        <v>Gironde</v>
      </c>
      <c r="E300" s="3" t="s">
        <v>24</v>
      </c>
      <c r="F300" s="3" t="s">
        <v>20</v>
      </c>
      <c r="G300" s="3" t="s">
        <v>4</v>
      </c>
      <c r="H300" s="1">
        <v>19</v>
      </c>
      <c r="I300" s="5">
        <v>2021</v>
      </c>
      <c r="J300" s="13">
        <v>320000</v>
      </c>
      <c r="K300" s="13">
        <f>245000+115000</f>
        <v>360000</v>
      </c>
    </row>
    <row r="301" spans="1:11" x14ac:dyDescent="0.25">
      <c r="A301" s="1" t="s">
        <v>366</v>
      </c>
      <c r="B301" t="s">
        <v>355</v>
      </c>
      <c r="C301" s="5" t="s">
        <v>834</v>
      </c>
      <c r="D301" t="str">
        <f>VLOOKUP(C301,Paramètres!K:N,2,FALSE)</f>
        <v>Creuse</v>
      </c>
      <c r="E301" s="3" t="s">
        <v>24</v>
      </c>
      <c r="F301" s="3" t="s">
        <v>20</v>
      </c>
      <c r="G301" s="3" t="s">
        <v>4</v>
      </c>
      <c r="H301" s="1">
        <v>25</v>
      </c>
      <c r="I301" s="5">
        <v>2021</v>
      </c>
      <c r="J301" s="13">
        <v>895000</v>
      </c>
      <c r="K301" s="13">
        <f>795000+100000</f>
        <v>895000</v>
      </c>
    </row>
    <row r="302" spans="1:11" x14ac:dyDescent="0.25">
      <c r="A302" s="1" t="s">
        <v>367</v>
      </c>
      <c r="B302" t="s">
        <v>356</v>
      </c>
      <c r="C302" s="5" t="s">
        <v>844</v>
      </c>
      <c r="D302" t="str">
        <f>VLOOKUP(C302,Paramètres!K:N,2,FALSE)</f>
        <v>Gironde</v>
      </c>
      <c r="E302" s="3" t="s">
        <v>25</v>
      </c>
      <c r="F302" s="3" t="s">
        <v>20</v>
      </c>
      <c r="G302" s="3" t="s">
        <v>4</v>
      </c>
      <c r="H302" s="1">
        <v>27</v>
      </c>
      <c r="I302" s="5">
        <v>2021</v>
      </c>
      <c r="J302" s="2">
        <v>855000</v>
      </c>
      <c r="K302" s="13">
        <v>835000</v>
      </c>
    </row>
    <row r="303" spans="1:11" x14ac:dyDescent="0.25">
      <c r="A303" s="8">
        <v>77555968500653</v>
      </c>
      <c r="B303" t="s">
        <v>357</v>
      </c>
      <c r="C303" s="5" t="s">
        <v>823</v>
      </c>
      <c r="D303" t="str">
        <f>VLOOKUP(C303,Paramètres!K:N,2,FALSE)</f>
        <v>Bouches-du-Rhône</v>
      </c>
      <c r="E303" s="3" t="s">
        <v>25</v>
      </c>
      <c r="F303" s="3" t="s">
        <v>20</v>
      </c>
      <c r="G303" s="3" t="s">
        <v>4</v>
      </c>
      <c r="H303" s="1">
        <v>22</v>
      </c>
      <c r="I303" s="5">
        <v>2021</v>
      </c>
      <c r="J303" s="2">
        <v>220000</v>
      </c>
      <c r="K303" s="13">
        <v>220000</v>
      </c>
    </row>
    <row r="304" spans="1:11" x14ac:dyDescent="0.25">
      <c r="A304" s="8" t="s">
        <v>368</v>
      </c>
      <c r="B304" t="s">
        <v>328</v>
      </c>
      <c r="C304" s="5" t="s">
        <v>894</v>
      </c>
      <c r="D304" t="str">
        <f>VLOOKUP(C304,Paramètres!K:N,2,FALSE)</f>
        <v>Vienne</v>
      </c>
      <c r="E304" s="3" t="s">
        <v>24</v>
      </c>
      <c r="F304" s="3" t="s">
        <v>20</v>
      </c>
      <c r="G304" s="3" t="s">
        <v>4</v>
      </c>
      <c r="H304" s="1">
        <v>23</v>
      </c>
      <c r="I304" s="5">
        <v>2021</v>
      </c>
      <c r="J304" s="2">
        <v>260754.82</v>
      </c>
      <c r="K304" s="13">
        <v>325000</v>
      </c>
    </row>
    <row r="305" spans="1:11" x14ac:dyDescent="0.25">
      <c r="A305" s="8" t="s">
        <v>369</v>
      </c>
      <c r="B305" t="s">
        <v>329</v>
      </c>
      <c r="C305" s="5" t="s">
        <v>875</v>
      </c>
      <c r="D305" t="str">
        <f>VLOOKUP(C305,Paramètres!K:N,2,FALSE)</f>
        <v>Pyrénées-Atlantiques</v>
      </c>
      <c r="E305" s="3" t="s">
        <v>24</v>
      </c>
      <c r="F305" s="3" t="s">
        <v>20</v>
      </c>
      <c r="G305" s="3" t="s">
        <v>4</v>
      </c>
      <c r="H305" s="8">
        <v>27</v>
      </c>
      <c r="I305" s="5">
        <v>2021</v>
      </c>
      <c r="J305" s="2">
        <v>728000</v>
      </c>
      <c r="K305" s="13">
        <v>830000</v>
      </c>
    </row>
    <row r="306" spans="1:11" x14ac:dyDescent="0.25">
      <c r="A306" s="8" t="s">
        <v>370</v>
      </c>
      <c r="B306" t="s">
        <v>330</v>
      </c>
      <c r="C306" s="5" t="s">
        <v>858</v>
      </c>
      <c r="D306" t="str">
        <f>VLOOKUP(C306,Paramètres!K:N,2,FALSE)</f>
        <v>Lot-et-Garonne</v>
      </c>
      <c r="E306" s="3" t="s">
        <v>24</v>
      </c>
      <c r="F306" s="3" t="s">
        <v>20</v>
      </c>
      <c r="G306" s="3" t="s">
        <v>4</v>
      </c>
      <c r="H306" s="1">
        <v>19</v>
      </c>
      <c r="I306" s="5">
        <v>2021</v>
      </c>
      <c r="J306" s="2">
        <v>292100</v>
      </c>
      <c r="K306" s="13">
        <v>295000</v>
      </c>
    </row>
    <row r="307" spans="1:11" x14ac:dyDescent="0.25">
      <c r="A307" s="8" t="s">
        <v>371</v>
      </c>
      <c r="B307" t="s">
        <v>358</v>
      </c>
      <c r="C307" s="5" t="s">
        <v>829</v>
      </c>
      <c r="D307" t="str">
        <f>VLOOKUP(C307,Paramètres!K:N,2,FALSE)</f>
        <v>Corrèze</v>
      </c>
      <c r="E307" s="3" t="s">
        <v>24</v>
      </c>
      <c r="F307" s="3" t="s">
        <v>20</v>
      </c>
      <c r="G307" s="3" t="s">
        <v>3</v>
      </c>
      <c r="H307" s="1">
        <v>20</v>
      </c>
      <c r="I307" s="5">
        <v>2021</v>
      </c>
      <c r="J307" s="2">
        <v>500000</v>
      </c>
      <c r="K307" s="13">
        <v>500000</v>
      </c>
    </row>
    <row r="308" spans="1:11" x14ac:dyDescent="0.25">
      <c r="A308" s="8">
        <v>26790059500013</v>
      </c>
      <c r="B308" t="s">
        <v>331</v>
      </c>
      <c r="C308" s="5" t="s">
        <v>887</v>
      </c>
      <c r="D308" t="str">
        <f>VLOOKUP(C308,Paramètres!K:N,2,FALSE)</f>
        <v>Deux-Sèvres</v>
      </c>
      <c r="E308" s="3" t="s">
        <v>24</v>
      </c>
      <c r="F308" s="3" t="s">
        <v>20</v>
      </c>
      <c r="G308" s="3" t="s">
        <v>4</v>
      </c>
      <c r="H308" s="1">
        <v>15</v>
      </c>
      <c r="I308" s="5">
        <v>2021</v>
      </c>
      <c r="J308" s="2">
        <v>370000</v>
      </c>
      <c r="K308" s="13">
        <v>465000</v>
      </c>
    </row>
    <row r="309" spans="1:11" x14ac:dyDescent="0.25">
      <c r="A309" s="8" t="s">
        <v>372</v>
      </c>
      <c r="B309" t="s">
        <v>332</v>
      </c>
      <c r="C309" s="5" t="s">
        <v>826</v>
      </c>
      <c r="D309" t="str">
        <f>VLOOKUP(C309,Paramètres!K:N,2,FALSE)</f>
        <v>Charente</v>
      </c>
      <c r="E309" s="3" t="s">
        <v>24</v>
      </c>
      <c r="F309" s="3" t="s">
        <v>20</v>
      </c>
      <c r="G309" s="3" t="s">
        <v>4</v>
      </c>
      <c r="H309" s="1">
        <v>19</v>
      </c>
      <c r="I309" s="5">
        <v>2021</v>
      </c>
      <c r="J309" s="2">
        <v>585000</v>
      </c>
      <c r="K309" s="13">
        <v>585000</v>
      </c>
    </row>
    <row r="310" spans="1:11" x14ac:dyDescent="0.25">
      <c r="A310" s="8" t="s">
        <v>373</v>
      </c>
      <c r="B310" t="s">
        <v>359</v>
      </c>
      <c r="C310" s="5" t="s">
        <v>844</v>
      </c>
      <c r="D310" t="str">
        <f>VLOOKUP(C310,Paramètres!K:N,2,FALSE)</f>
        <v>Gironde</v>
      </c>
      <c r="E310" s="3" t="s">
        <v>24</v>
      </c>
      <c r="F310" s="3" t="s">
        <v>20</v>
      </c>
      <c r="G310" s="3" t="s">
        <v>4</v>
      </c>
      <c r="H310" s="1">
        <v>24</v>
      </c>
      <c r="I310" s="5">
        <v>2021</v>
      </c>
      <c r="J310" s="2">
        <v>550000</v>
      </c>
      <c r="K310" s="13">
        <v>550000</v>
      </c>
    </row>
    <row r="311" spans="1:11" x14ac:dyDescent="0.25">
      <c r="A311" s="8" t="s">
        <v>374</v>
      </c>
      <c r="B311" t="s">
        <v>360</v>
      </c>
      <c r="C311" s="5" t="s">
        <v>829</v>
      </c>
      <c r="D311" t="str">
        <f>VLOOKUP(C311,Paramètres!K:N,2,FALSE)</f>
        <v>Corrèze</v>
      </c>
      <c r="E311" s="3" t="s">
        <v>24</v>
      </c>
      <c r="F311" s="3" t="s">
        <v>20</v>
      </c>
      <c r="G311" s="3" t="s">
        <v>3</v>
      </c>
      <c r="H311" s="1">
        <v>15</v>
      </c>
      <c r="I311" s="5">
        <v>2021</v>
      </c>
      <c r="J311" s="2">
        <v>200000</v>
      </c>
      <c r="K311" s="13">
        <v>215000</v>
      </c>
    </row>
    <row r="312" spans="1:11" x14ac:dyDescent="0.25">
      <c r="A312" s="8" t="s">
        <v>375</v>
      </c>
      <c r="B312" t="s">
        <v>333</v>
      </c>
      <c r="C312" s="5" t="s">
        <v>834</v>
      </c>
      <c r="D312" t="str">
        <f>VLOOKUP(C312,Paramètres!K:N,2,FALSE)</f>
        <v>Creuse</v>
      </c>
      <c r="E312" s="3" t="s">
        <v>24</v>
      </c>
      <c r="F312" s="3" t="s">
        <v>20</v>
      </c>
      <c r="G312" s="3" t="s">
        <v>4</v>
      </c>
      <c r="H312" s="1">
        <v>28</v>
      </c>
      <c r="I312" s="5">
        <v>2021</v>
      </c>
      <c r="J312" s="2">
        <v>560000</v>
      </c>
      <c r="K312" s="13">
        <v>280000</v>
      </c>
    </row>
    <row r="313" spans="1:11" x14ac:dyDescent="0.25">
      <c r="A313" s="8" t="s">
        <v>376</v>
      </c>
      <c r="B313" t="s">
        <v>361</v>
      </c>
      <c r="C313" s="5" t="s">
        <v>827</v>
      </c>
      <c r="D313" t="str">
        <f>VLOOKUP(C313,Paramètres!K:N,2,FALSE)</f>
        <v>Charente-Maritime</v>
      </c>
      <c r="E313" s="3" t="s">
        <v>24</v>
      </c>
      <c r="F313" s="3" t="s">
        <v>20</v>
      </c>
      <c r="G313" s="3" t="s">
        <v>4</v>
      </c>
      <c r="H313" s="1">
        <v>16</v>
      </c>
      <c r="I313" s="5">
        <v>2021</v>
      </c>
      <c r="J313" s="2">
        <v>195997</v>
      </c>
      <c r="K313" s="13">
        <v>160000</v>
      </c>
    </row>
    <row r="314" spans="1:11" x14ac:dyDescent="0.25">
      <c r="A314" s="8">
        <v>31159447700011</v>
      </c>
      <c r="B314" t="s">
        <v>334</v>
      </c>
      <c r="C314" s="5" t="s">
        <v>875</v>
      </c>
      <c r="D314" t="str">
        <f>VLOOKUP(C314,Paramètres!K:N,2,FALSE)</f>
        <v>Pyrénées-Atlantiques</v>
      </c>
      <c r="E314" s="3" t="s">
        <v>24</v>
      </c>
      <c r="F314" s="3" t="s">
        <v>20</v>
      </c>
      <c r="G314" s="3" t="s">
        <v>4</v>
      </c>
      <c r="H314" s="1">
        <v>27</v>
      </c>
      <c r="I314" s="5">
        <v>2021</v>
      </c>
      <c r="J314" s="2">
        <v>769361</v>
      </c>
      <c r="K314" s="13">
        <v>735000</v>
      </c>
    </row>
    <row r="315" spans="1:11" x14ac:dyDescent="0.25">
      <c r="A315" s="8" t="s">
        <v>377</v>
      </c>
      <c r="B315" t="s">
        <v>335</v>
      </c>
      <c r="C315" s="5" t="s">
        <v>844</v>
      </c>
      <c r="D315" t="str">
        <f>VLOOKUP(C315,Paramètres!K:N,2,FALSE)</f>
        <v>Gironde</v>
      </c>
      <c r="E315" s="3" t="s">
        <v>24</v>
      </c>
      <c r="F315" s="3" t="s">
        <v>20</v>
      </c>
      <c r="G315" s="3" t="s">
        <v>4</v>
      </c>
      <c r="H315" s="1">
        <v>36</v>
      </c>
      <c r="I315" s="5">
        <v>2021</v>
      </c>
      <c r="J315" s="2">
        <v>236405</v>
      </c>
      <c r="K315" s="13">
        <v>240000</v>
      </c>
    </row>
    <row r="316" spans="1:11" x14ac:dyDescent="0.25">
      <c r="A316" s="8">
        <v>41393824200026</v>
      </c>
      <c r="B316" t="s">
        <v>336</v>
      </c>
      <c r="C316" s="5" t="s">
        <v>858</v>
      </c>
      <c r="D316" t="str">
        <f>VLOOKUP(C316,Paramètres!K:N,2,FALSE)</f>
        <v>Lot-et-Garonne</v>
      </c>
      <c r="E316" s="3" t="s">
        <v>24</v>
      </c>
      <c r="F316" s="3" t="s">
        <v>20</v>
      </c>
      <c r="G316" s="3" t="s">
        <v>4</v>
      </c>
      <c r="H316" s="1">
        <v>19</v>
      </c>
      <c r="I316" s="5">
        <v>2021</v>
      </c>
      <c r="J316" s="2">
        <v>475546</v>
      </c>
      <c r="K316" s="13">
        <v>475000</v>
      </c>
    </row>
    <row r="317" spans="1:11" x14ac:dyDescent="0.25">
      <c r="A317" s="1" t="s">
        <v>363</v>
      </c>
      <c r="B317" t="s">
        <v>325</v>
      </c>
      <c r="C317" s="5" t="s">
        <v>826</v>
      </c>
      <c r="D317" t="str">
        <f>VLOOKUP(C317,Paramètres!K:N,2,FALSE)</f>
        <v>Charente</v>
      </c>
      <c r="E317" s="3" t="s">
        <v>24</v>
      </c>
      <c r="F317" s="3" t="s">
        <v>20</v>
      </c>
      <c r="G317" s="3" t="s">
        <v>4</v>
      </c>
      <c r="H317" s="1">
        <v>25</v>
      </c>
      <c r="I317" s="5">
        <v>2022</v>
      </c>
      <c r="J317" s="38">
        <v>422000</v>
      </c>
      <c r="K317" s="13">
        <v>172000</v>
      </c>
    </row>
    <row r="318" spans="1:11" x14ac:dyDescent="0.25">
      <c r="A318" s="1" t="s">
        <v>378</v>
      </c>
      <c r="B318" t="s">
        <v>337</v>
      </c>
      <c r="C318" s="5" t="s">
        <v>875</v>
      </c>
      <c r="D318" t="str">
        <f>VLOOKUP(C318,Paramètres!K:N,2,FALSE)</f>
        <v>Pyrénées-Atlantiques</v>
      </c>
      <c r="E318" s="3" t="s">
        <v>24</v>
      </c>
      <c r="F318" s="3" t="s">
        <v>20</v>
      </c>
      <c r="G318" s="3" t="s">
        <v>3</v>
      </c>
      <c r="H318" s="1">
        <v>39</v>
      </c>
      <c r="I318" s="5">
        <v>2022</v>
      </c>
      <c r="J318" s="2">
        <v>610600</v>
      </c>
      <c r="K318" s="13">
        <v>770500</v>
      </c>
    </row>
    <row r="319" spans="1:11" x14ac:dyDescent="0.25">
      <c r="A319" s="1" t="s">
        <v>379</v>
      </c>
      <c r="B319" t="s">
        <v>338</v>
      </c>
      <c r="C319" s="30" t="s">
        <v>608</v>
      </c>
      <c r="D319" t="str">
        <f>VLOOKUP(C319,Paramètres!K:N,2,FALSE)</f>
        <v>Val-de-Marne</v>
      </c>
      <c r="E319" s="3" t="s">
        <v>25</v>
      </c>
      <c r="F319" s="3" t="s">
        <v>20</v>
      </c>
      <c r="G319" s="3" t="s">
        <v>4</v>
      </c>
      <c r="H319" s="1">
        <v>14</v>
      </c>
      <c r="I319" s="5">
        <v>2022</v>
      </c>
      <c r="J319" s="2">
        <v>146500</v>
      </c>
      <c r="K319" s="13">
        <v>146500</v>
      </c>
    </row>
    <row r="320" spans="1:11" x14ac:dyDescent="0.25">
      <c r="A320" s="1" t="s">
        <v>380</v>
      </c>
      <c r="B320" t="s">
        <v>339</v>
      </c>
      <c r="C320" s="5" t="s">
        <v>894</v>
      </c>
      <c r="D320" t="str">
        <f>VLOOKUP(C320,Paramètres!K:N,2,FALSE)</f>
        <v>Vienne</v>
      </c>
      <c r="E320" s="3" t="s">
        <v>25</v>
      </c>
      <c r="F320" s="3" t="s">
        <v>20</v>
      </c>
      <c r="G320" s="3" t="s">
        <v>4</v>
      </c>
      <c r="H320" s="1">
        <v>18</v>
      </c>
      <c r="I320" s="5">
        <v>2022</v>
      </c>
      <c r="J320" s="2">
        <v>577378</v>
      </c>
      <c r="K320" s="13">
        <v>538000</v>
      </c>
    </row>
    <row r="321" spans="1:11" x14ac:dyDescent="0.25">
      <c r="A321" s="1" t="s">
        <v>381</v>
      </c>
      <c r="B321" t="s">
        <v>340</v>
      </c>
      <c r="C321" s="5" t="s">
        <v>827</v>
      </c>
      <c r="D321" t="str">
        <f>VLOOKUP(C321,Paramètres!K:N,2,FALSE)</f>
        <v>Charente-Maritime</v>
      </c>
      <c r="E321" s="3" t="s">
        <v>24</v>
      </c>
      <c r="F321" s="3" t="s">
        <v>20</v>
      </c>
      <c r="G321" s="3" t="s">
        <v>4</v>
      </c>
      <c r="H321" s="1">
        <v>48</v>
      </c>
      <c r="I321" s="5">
        <v>2022</v>
      </c>
      <c r="J321" s="2">
        <v>244390</v>
      </c>
      <c r="K321" s="13">
        <v>230000</v>
      </c>
    </row>
    <row r="322" spans="1:11" x14ac:dyDescent="0.25">
      <c r="A322" s="1" t="s">
        <v>382</v>
      </c>
      <c r="B322" t="s">
        <v>341</v>
      </c>
      <c r="C322" s="5" t="s">
        <v>844</v>
      </c>
      <c r="D322" t="str">
        <f>VLOOKUP(C322,Paramètres!K:N,2,FALSE)</f>
        <v>Gironde</v>
      </c>
      <c r="E322" s="3" t="s">
        <v>24</v>
      </c>
      <c r="F322" s="3" t="s">
        <v>20</v>
      </c>
      <c r="G322" s="3" t="s">
        <v>3</v>
      </c>
      <c r="H322" s="1">
        <v>37</v>
      </c>
      <c r="I322" s="5">
        <v>2022</v>
      </c>
      <c r="J322" s="2">
        <v>653216</v>
      </c>
      <c r="K322" s="13">
        <v>768000</v>
      </c>
    </row>
    <row r="323" spans="1:11" x14ac:dyDescent="0.25">
      <c r="A323" s="1" t="s">
        <v>383</v>
      </c>
      <c r="B323" t="s">
        <v>342</v>
      </c>
      <c r="C323" s="5" t="s">
        <v>834</v>
      </c>
      <c r="D323" t="str">
        <f>VLOOKUP(C323,Paramètres!K:N,2,FALSE)</f>
        <v>Creuse</v>
      </c>
      <c r="E323" s="3" t="s">
        <v>24</v>
      </c>
      <c r="F323" s="3" t="s">
        <v>20</v>
      </c>
      <c r="G323" s="3" t="s">
        <v>4</v>
      </c>
      <c r="H323" s="1">
        <v>17</v>
      </c>
      <c r="I323" s="5">
        <v>2022</v>
      </c>
      <c r="J323" s="2">
        <v>507644</v>
      </c>
      <c r="K323" s="13">
        <v>505000</v>
      </c>
    </row>
    <row r="324" spans="1:11" x14ac:dyDescent="0.25">
      <c r="A324" s="1" t="s">
        <v>384</v>
      </c>
      <c r="B324" t="s">
        <v>343</v>
      </c>
      <c r="C324" s="5" t="s">
        <v>835</v>
      </c>
      <c r="D324" t="str">
        <f>VLOOKUP(C324,Paramètres!K:N,2,FALSE)</f>
        <v>Dordogne</v>
      </c>
      <c r="E324" s="3" t="s">
        <v>24</v>
      </c>
      <c r="F324" s="3" t="s">
        <v>20</v>
      </c>
      <c r="G324" s="3" t="s">
        <v>4</v>
      </c>
      <c r="H324" s="1">
        <v>15</v>
      </c>
      <c r="I324" s="5">
        <v>2022</v>
      </c>
      <c r="J324" s="2">
        <v>549500</v>
      </c>
      <c r="K324" s="13">
        <v>429500</v>
      </c>
    </row>
    <row r="325" spans="1:11" x14ac:dyDescent="0.25">
      <c r="A325" s="1" t="s">
        <v>385</v>
      </c>
      <c r="B325" t="s">
        <v>344</v>
      </c>
      <c r="C325" s="5" t="s">
        <v>894</v>
      </c>
      <c r="D325" t="str">
        <f>VLOOKUP(C325,Paramètres!K:N,2,FALSE)</f>
        <v>Vienne</v>
      </c>
      <c r="E325" s="3" t="s">
        <v>24</v>
      </c>
      <c r="F325" s="3" t="s">
        <v>20</v>
      </c>
      <c r="G325" s="3" t="s">
        <v>4</v>
      </c>
      <c r="H325" s="11">
        <v>16</v>
      </c>
      <c r="I325" s="5">
        <v>2022</v>
      </c>
      <c r="J325" s="38">
        <v>511146</v>
      </c>
      <c r="K325" s="13">
        <f>502500</f>
        <v>502500</v>
      </c>
    </row>
    <row r="326" spans="1:11" x14ac:dyDescent="0.25">
      <c r="A326" s="1" t="s">
        <v>386</v>
      </c>
      <c r="B326" t="s">
        <v>345</v>
      </c>
      <c r="C326" s="5" t="s">
        <v>844</v>
      </c>
      <c r="D326" t="str">
        <f>VLOOKUP(C326,Paramètres!K:N,2,FALSE)</f>
        <v>Gironde</v>
      </c>
      <c r="E326" s="3" t="s">
        <v>24</v>
      </c>
      <c r="F326" s="3" t="s">
        <v>20</v>
      </c>
      <c r="G326" s="3" t="s">
        <v>4</v>
      </c>
      <c r="H326" s="1">
        <v>20</v>
      </c>
      <c r="I326" s="5">
        <v>2022</v>
      </c>
      <c r="J326" s="2">
        <v>346984</v>
      </c>
      <c r="K326" s="13">
        <v>346984</v>
      </c>
    </row>
    <row r="327" spans="1:11" x14ac:dyDescent="0.25">
      <c r="A327" s="1" t="s">
        <v>387</v>
      </c>
      <c r="B327" t="s">
        <v>346</v>
      </c>
      <c r="C327" s="5" t="s">
        <v>844</v>
      </c>
      <c r="D327" t="str">
        <f>VLOOKUP(C327,Paramètres!K:N,2,FALSE)</f>
        <v>Gironde</v>
      </c>
      <c r="E327" s="3" t="s">
        <v>24</v>
      </c>
      <c r="F327" s="3" t="s">
        <v>20</v>
      </c>
      <c r="G327" s="3" t="s">
        <v>4</v>
      </c>
      <c r="H327" s="1">
        <v>17</v>
      </c>
      <c r="I327" s="5">
        <v>2022</v>
      </c>
      <c r="J327" s="2">
        <v>327726</v>
      </c>
      <c r="K327" s="13">
        <v>320500</v>
      </c>
    </row>
    <row r="328" spans="1:11" x14ac:dyDescent="0.25">
      <c r="A328" s="1" t="s">
        <v>388</v>
      </c>
      <c r="B328" t="s">
        <v>347</v>
      </c>
      <c r="C328" s="5" t="s">
        <v>827</v>
      </c>
      <c r="D328" t="str">
        <f>VLOOKUP(C328,Paramètres!K:N,2,FALSE)</f>
        <v>Charente-Maritime</v>
      </c>
      <c r="E328" s="3" t="s">
        <v>24</v>
      </c>
      <c r="F328" s="3" t="s">
        <v>20</v>
      </c>
      <c r="G328" s="3" t="s">
        <v>4</v>
      </c>
      <c r="H328" s="1">
        <v>20</v>
      </c>
      <c r="I328" s="5">
        <v>2022</v>
      </c>
      <c r="J328" s="2">
        <v>218530</v>
      </c>
      <c r="K328" s="13">
        <v>218530</v>
      </c>
    </row>
    <row r="329" spans="1:11" x14ac:dyDescent="0.25">
      <c r="A329" s="1" t="s">
        <v>389</v>
      </c>
      <c r="B329" t="s">
        <v>348</v>
      </c>
      <c r="C329" s="5" t="s">
        <v>844</v>
      </c>
      <c r="D329" t="str">
        <f>VLOOKUP(C329,Paramètres!K:N,2,FALSE)</f>
        <v>Gironde</v>
      </c>
      <c r="E329" s="3" t="s">
        <v>24</v>
      </c>
      <c r="F329" s="3" t="s">
        <v>20</v>
      </c>
      <c r="G329" s="3" t="s">
        <v>4</v>
      </c>
      <c r="H329" s="1">
        <v>22</v>
      </c>
      <c r="I329" s="5">
        <v>2022</v>
      </c>
      <c r="J329" s="2">
        <v>176500</v>
      </c>
      <c r="K329" s="13">
        <v>176500</v>
      </c>
    </row>
    <row r="330" spans="1:11" x14ac:dyDescent="0.25">
      <c r="A330" s="1" t="s">
        <v>390</v>
      </c>
      <c r="B330" t="s">
        <v>349</v>
      </c>
      <c r="C330" s="5" t="s">
        <v>844</v>
      </c>
      <c r="D330" t="str">
        <f>VLOOKUP(C330,Paramètres!K:N,2,FALSE)</f>
        <v>Gironde</v>
      </c>
      <c r="E330" s="3" t="s">
        <v>24</v>
      </c>
      <c r="F330" s="3" t="s">
        <v>20</v>
      </c>
      <c r="G330" s="3" t="s">
        <v>3</v>
      </c>
      <c r="H330" s="1">
        <v>14</v>
      </c>
      <c r="I330" s="5">
        <v>2022</v>
      </c>
      <c r="J330" s="2">
        <v>308000</v>
      </c>
      <c r="K330" s="13">
        <f>434500+31500</f>
        <v>466000</v>
      </c>
    </row>
    <row r="331" spans="1:11" x14ac:dyDescent="0.25">
      <c r="A331" s="1" t="s">
        <v>394</v>
      </c>
      <c r="B331" t="s">
        <v>350</v>
      </c>
      <c r="C331" s="5" t="s">
        <v>887</v>
      </c>
      <c r="D331" t="str">
        <f>VLOOKUP(C331,Paramètres!K:N,2,FALSE)</f>
        <v>Deux-Sèvres</v>
      </c>
      <c r="E331" s="3" t="s">
        <v>24</v>
      </c>
      <c r="F331" s="3" t="s">
        <v>20</v>
      </c>
      <c r="G331" s="3" t="s">
        <v>4</v>
      </c>
      <c r="H331" s="1">
        <v>39</v>
      </c>
      <c r="I331" s="5">
        <v>2022</v>
      </c>
      <c r="J331" s="2">
        <v>195000</v>
      </c>
      <c r="K331" s="13">
        <v>195000</v>
      </c>
    </row>
    <row r="332" spans="1:11" x14ac:dyDescent="0.25">
      <c r="A332" s="1" t="s">
        <v>391</v>
      </c>
      <c r="B332" t="s">
        <v>351</v>
      </c>
      <c r="C332" s="5" t="s">
        <v>858</v>
      </c>
      <c r="D332" t="str">
        <f>VLOOKUP(C332,Paramètres!K:N,2,FALSE)</f>
        <v>Lot-et-Garonne</v>
      </c>
      <c r="E332" s="3" t="s">
        <v>24</v>
      </c>
      <c r="F332" s="3" t="s">
        <v>20</v>
      </c>
      <c r="G332" s="3" t="s">
        <v>4</v>
      </c>
      <c r="H332" s="1">
        <v>27</v>
      </c>
      <c r="I332" s="5">
        <v>2022</v>
      </c>
      <c r="J332" s="2">
        <v>205000</v>
      </c>
      <c r="K332" s="13">
        <v>205000</v>
      </c>
    </row>
    <row r="333" spans="1:11" x14ac:dyDescent="0.25">
      <c r="A333" s="11">
        <v>26640567900355</v>
      </c>
      <c r="B333" s="7" t="s">
        <v>583</v>
      </c>
      <c r="C333" s="27" t="s">
        <v>875</v>
      </c>
      <c r="D333" t="str">
        <f>VLOOKUP(C333,Paramètres!K:N,2,FALSE)</f>
        <v>Pyrénées-Atlantiques</v>
      </c>
      <c r="E333" s="26" t="s">
        <v>24</v>
      </c>
      <c r="F333" s="26" t="s">
        <v>20</v>
      </c>
      <c r="G333" s="26" t="s">
        <v>4</v>
      </c>
      <c r="H333" s="8">
        <v>4</v>
      </c>
      <c r="I333" s="27">
        <v>2022</v>
      </c>
      <c r="J333" s="10">
        <v>150000</v>
      </c>
      <c r="K333" s="13">
        <v>146000</v>
      </c>
    </row>
    <row r="334" spans="1:11" x14ac:dyDescent="0.25">
      <c r="A334" s="8">
        <v>78158024600010</v>
      </c>
      <c r="B334" s="7" t="s">
        <v>584</v>
      </c>
      <c r="C334" s="27" t="s">
        <v>894</v>
      </c>
      <c r="D334" t="str">
        <f>VLOOKUP(C334,Paramètres!K:N,2,FALSE)</f>
        <v>Vienne</v>
      </c>
      <c r="E334" s="26" t="s">
        <v>24</v>
      </c>
      <c r="F334" s="26" t="s">
        <v>20</v>
      </c>
      <c r="G334" s="26" t="s">
        <v>4</v>
      </c>
      <c r="H334" s="8">
        <v>22</v>
      </c>
      <c r="I334" s="27">
        <v>2022</v>
      </c>
      <c r="J334" s="10">
        <v>160000</v>
      </c>
      <c r="K334" s="13">
        <v>222000</v>
      </c>
    </row>
    <row r="335" spans="1:11" x14ac:dyDescent="0.25">
      <c r="A335" s="1" t="s">
        <v>392</v>
      </c>
      <c r="B335" t="s">
        <v>352</v>
      </c>
      <c r="C335" s="5" t="s">
        <v>844</v>
      </c>
      <c r="D335" t="str">
        <f>VLOOKUP(C335,Paramètres!K:N,2,FALSE)</f>
        <v>Gironde</v>
      </c>
      <c r="E335" s="3" t="s">
        <v>24</v>
      </c>
      <c r="F335" s="3" t="s">
        <v>20</v>
      </c>
      <c r="G335" s="3" t="s">
        <v>4</v>
      </c>
      <c r="H335" s="1">
        <v>23</v>
      </c>
      <c r="I335" s="5">
        <v>2022</v>
      </c>
      <c r="J335" s="2">
        <v>607500</v>
      </c>
      <c r="K335" s="13">
        <v>395000</v>
      </c>
    </row>
    <row r="336" spans="1:11" x14ac:dyDescent="0.25">
      <c r="A336" s="1" t="s">
        <v>364</v>
      </c>
      <c r="B336" t="s">
        <v>326</v>
      </c>
      <c r="C336" s="5" t="s">
        <v>601</v>
      </c>
      <c r="D336" t="str">
        <f>VLOOKUP(C336,Paramètres!K:N,2,FALSE)</f>
        <v>Paris</v>
      </c>
      <c r="E336" s="3" t="s">
        <v>26</v>
      </c>
      <c r="F336" s="3" t="s">
        <v>20</v>
      </c>
      <c r="G336" s="3" t="s">
        <v>4</v>
      </c>
      <c r="H336" s="1">
        <v>249</v>
      </c>
      <c r="I336" s="5">
        <v>2022</v>
      </c>
      <c r="J336" s="10">
        <v>647000</v>
      </c>
      <c r="K336" s="13">
        <v>647000</v>
      </c>
    </row>
    <row r="337" spans="1:11" x14ac:dyDescent="0.25">
      <c r="A337" s="1" t="s">
        <v>393</v>
      </c>
      <c r="B337" t="s">
        <v>353</v>
      </c>
      <c r="C337" s="5" t="s">
        <v>601</v>
      </c>
      <c r="D337" t="str">
        <f>VLOOKUP(C337,Paramètres!K:N,2,FALSE)</f>
        <v>Paris</v>
      </c>
      <c r="E337" s="3" t="s">
        <v>26</v>
      </c>
      <c r="F337" s="3" t="s">
        <v>20</v>
      </c>
      <c r="G337" s="3" t="s">
        <v>3</v>
      </c>
      <c r="H337" s="1">
        <v>67</v>
      </c>
      <c r="I337" s="5">
        <v>2022</v>
      </c>
      <c r="J337" s="10">
        <v>1167500</v>
      </c>
      <c r="K337" s="13">
        <v>1148500</v>
      </c>
    </row>
    <row r="338" spans="1:11" x14ac:dyDescent="0.25">
      <c r="A338" s="1" t="s">
        <v>429</v>
      </c>
      <c r="B338" t="s">
        <v>395</v>
      </c>
      <c r="C338" s="5" t="s">
        <v>845</v>
      </c>
      <c r="D338" t="str">
        <f>VLOOKUP(C338,Paramètres!K:N,2,FALSE)</f>
        <v>Hérault</v>
      </c>
      <c r="E338" s="3" t="s">
        <v>24</v>
      </c>
      <c r="F338" s="3" t="s">
        <v>21</v>
      </c>
      <c r="G338" s="3" t="s">
        <v>4</v>
      </c>
      <c r="H338" s="1">
        <v>15</v>
      </c>
      <c r="I338" s="5">
        <v>2021</v>
      </c>
      <c r="J338" s="2">
        <v>282500</v>
      </c>
      <c r="K338" s="13">
        <v>280000</v>
      </c>
    </row>
    <row r="339" spans="1:11" x14ac:dyDescent="0.25">
      <c r="A339" s="1" t="s">
        <v>430</v>
      </c>
      <c r="B339" t="s">
        <v>396</v>
      </c>
      <c r="C339" s="5" t="s">
        <v>822</v>
      </c>
      <c r="D339" t="str">
        <f>VLOOKUP(C339,Paramètres!K:N,2,FALSE)</f>
        <v>Aveyron</v>
      </c>
      <c r="E339" s="3" t="s">
        <v>24</v>
      </c>
      <c r="F339" s="3" t="s">
        <v>21</v>
      </c>
      <c r="G339" s="3" t="s">
        <v>4</v>
      </c>
      <c r="H339" s="1">
        <v>30</v>
      </c>
      <c r="I339" s="5">
        <v>2021</v>
      </c>
      <c r="J339" s="2">
        <v>300000</v>
      </c>
      <c r="K339" s="13">
        <v>300000</v>
      </c>
    </row>
    <row r="340" spans="1:11" x14ac:dyDescent="0.25">
      <c r="A340" s="1" t="s">
        <v>431</v>
      </c>
      <c r="B340" t="s">
        <v>397</v>
      </c>
      <c r="C340" s="5" t="s">
        <v>842</v>
      </c>
      <c r="D340" t="str">
        <f>VLOOKUP(C340,Paramètres!K:N,2,FALSE)</f>
        <v>Haute-Garonne</v>
      </c>
      <c r="E340" s="3" t="s">
        <v>24</v>
      </c>
      <c r="F340" s="3" t="s">
        <v>21</v>
      </c>
      <c r="G340" s="3" t="s">
        <v>3</v>
      </c>
      <c r="H340" s="1">
        <v>18</v>
      </c>
      <c r="I340" s="5">
        <v>2021</v>
      </c>
      <c r="J340" s="2">
        <v>693857</v>
      </c>
      <c r="K340" s="13">
        <v>710000</v>
      </c>
    </row>
    <row r="341" spans="1:11" x14ac:dyDescent="0.25">
      <c r="A341" s="1" t="s">
        <v>462</v>
      </c>
      <c r="B341" t="s">
        <v>398</v>
      </c>
      <c r="C341" s="5" t="s">
        <v>842</v>
      </c>
      <c r="D341" t="str">
        <f>VLOOKUP(C341,Paramètres!K:N,2,FALSE)</f>
        <v>Haute-Garonne</v>
      </c>
      <c r="E341" s="3" t="s">
        <v>24</v>
      </c>
      <c r="F341" s="3" t="s">
        <v>21</v>
      </c>
      <c r="G341" s="3" t="s">
        <v>4</v>
      </c>
      <c r="H341" s="1">
        <v>20</v>
      </c>
      <c r="I341" s="5">
        <v>2021</v>
      </c>
      <c r="J341" s="2">
        <v>200000</v>
      </c>
      <c r="K341" s="13">
        <v>200000</v>
      </c>
    </row>
    <row r="342" spans="1:11" x14ac:dyDescent="0.25">
      <c r="A342" s="1" t="s">
        <v>432</v>
      </c>
      <c r="B342" t="s">
        <v>399</v>
      </c>
      <c r="C342" s="5" t="s">
        <v>876</v>
      </c>
      <c r="D342" t="str">
        <f>VLOOKUP(C342,Paramètres!K:N,2,FALSE)</f>
        <v>Hautes-Pyrénées</v>
      </c>
      <c r="E342" s="3" t="s">
        <v>25</v>
      </c>
      <c r="F342" s="3" t="s">
        <v>21</v>
      </c>
      <c r="G342" s="3" t="s">
        <v>4</v>
      </c>
      <c r="H342" s="1">
        <v>18</v>
      </c>
      <c r="I342" s="5">
        <v>2021</v>
      </c>
      <c r="J342" s="2">
        <f>625201+115000</f>
        <v>740201</v>
      </c>
      <c r="K342" s="13">
        <f>540000+115000</f>
        <v>655000</v>
      </c>
    </row>
    <row r="343" spans="1:11" x14ac:dyDescent="0.25">
      <c r="A343" s="1" t="s">
        <v>433</v>
      </c>
      <c r="B343" t="s">
        <v>68</v>
      </c>
      <c r="C343" s="5" t="s">
        <v>604</v>
      </c>
      <c r="D343" t="str">
        <f>VLOOKUP(C343,Paramètres!K:N,2,FALSE)</f>
        <v>Hauts-de-Seine</v>
      </c>
      <c r="E343" s="3" t="s">
        <v>24</v>
      </c>
      <c r="F343" s="3" t="s">
        <v>21</v>
      </c>
      <c r="G343" s="3" t="s">
        <v>4</v>
      </c>
      <c r="H343" s="1">
        <v>16</v>
      </c>
      <c r="I343" s="5">
        <v>2021</v>
      </c>
      <c r="J343" s="2">
        <v>160000</v>
      </c>
      <c r="K343" s="13">
        <v>160000</v>
      </c>
    </row>
    <row r="344" spans="1:11" x14ac:dyDescent="0.25">
      <c r="A344" s="1" t="s">
        <v>434</v>
      </c>
      <c r="B344" t="s">
        <v>400</v>
      </c>
      <c r="C344" s="5" t="s">
        <v>822</v>
      </c>
      <c r="D344" t="str">
        <f>VLOOKUP(C344,Paramètres!K:N,2,FALSE)</f>
        <v>Aveyron</v>
      </c>
      <c r="E344" s="3" t="s">
        <v>24</v>
      </c>
      <c r="F344" s="3" t="s">
        <v>21</v>
      </c>
      <c r="G344" s="3" t="s">
        <v>3</v>
      </c>
      <c r="H344" s="1">
        <v>22</v>
      </c>
      <c r="I344" s="5">
        <v>2021</v>
      </c>
      <c r="J344" s="2">
        <v>715000</v>
      </c>
      <c r="K344" s="13">
        <v>885000</v>
      </c>
    </row>
    <row r="345" spans="1:11" x14ac:dyDescent="0.25">
      <c r="A345" s="1" t="s">
        <v>435</v>
      </c>
      <c r="B345" t="s">
        <v>425</v>
      </c>
      <c r="C345" s="5" t="s">
        <v>845</v>
      </c>
      <c r="D345" t="str">
        <f>VLOOKUP(C345,Paramètres!K:N,2,FALSE)</f>
        <v>Hérault</v>
      </c>
      <c r="E345" s="3" t="s">
        <v>24</v>
      </c>
      <c r="F345" s="3" t="s">
        <v>21</v>
      </c>
      <c r="G345" s="3" t="s">
        <v>3</v>
      </c>
      <c r="H345" s="1">
        <v>16</v>
      </c>
      <c r="I345" s="5">
        <v>2021</v>
      </c>
      <c r="J345" s="2">
        <v>375000</v>
      </c>
      <c r="K345" s="13">
        <v>400000</v>
      </c>
    </row>
    <row r="346" spans="1:11" x14ac:dyDescent="0.25">
      <c r="A346" s="1" t="s">
        <v>436</v>
      </c>
      <c r="B346" t="s">
        <v>401</v>
      </c>
      <c r="C346" s="5" t="s">
        <v>845</v>
      </c>
      <c r="D346" t="str">
        <f>VLOOKUP(C346,Paramètres!K:N,2,FALSE)</f>
        <v>Hérault</v>
      </c>
      <c r="E346" s="3" t="s">
        <v>24</v>
      </c>
      <c r="F346" s="3" t="s">
        <v>21</v>
      </c>
      <c r="G346" s="3" t="s">
        <v>4</v>
      </c>
      <c r="H346" s="1">
        <v>19</v>
      </c>
      <c r="I346" s="5">
        <v>2021</v>
      </c>
      <c r="J346" s="2">
        <v>190000</v>
      </c>
      <c r="K346" s="13">
        <v>190000</v>
      </c>
    </row>
    <row r="347" spans="1:11" x14ac:dyDescent="0.25">
      <c r="A347" s="1" t="s">
        <v>437</v>
      </c>
      <c r="B347" t="s">
        <v>402</v>
      </c>
      <c r="C347" s="5" t="s">
        <v>842</v>
      </c>
      <c r="D347" t="str">
        <f>VLOOKUP(C347,Paramètres!K:N,2,FALSE)</f>
        <v>Haute-Garonne</v>
      </c>
      <c r="E347" s="3" t="s">
        <v>24</v>
      </c>
      <c r="F347" s="3" t="s">
        <v>21</v>
      </c>
      <c r="G347" s="3" t="s">
        <v>3</v>
      </c>
      <c r="H347" s="1">
        <v>23</v>
      </c>
      <c r="I347" s="5">
        <v>2021</v>
      </c>
      <c r="J347" s="2">
        <v>690000</v>
      </c>
      <c r="K347" s="13">
        <v>690000</v>
      </c>
    </row>
    <row r="348" spans="1:11" x14ac:dyDescent="0.25">
      <c r="A348" s="1" t="s">
        <v>438</v>
      </c>
      <c r="B348" s="23" t="s">
        <v>403</v>
      </c>
      <c r="C348" s="30" t="s">
        <v>876</v>
      </c>
      <c r="D348" t="str">
        <f>VLOOKUP(C348,Paramètres!K:N,2,FALSE)</f>
        <v>Hautes-Pyrénées</v>
      </c>
      <c r="E348" s="3" t="s">
        <v>24</v>
      </c>
      <c r="F348" s="3" t="s">
        <v>21</v>
      </c>
      <c r="G348" s="3" t="s">
        <v>3</v>
      </c>
      <c r="H348" s="1">
        <v>17</v>
      </c>
      <c r="I348" s="5">
        <v>2021</v>
      </c>
      <c r="J348" s="2">
        <v>880000</v>
      </c>
      <c r="K348" s="13">
        <v>880000</v>
      </c>
    </row>
    <row r="349" spans="1:11" x14ac:dyDescent="0.25">
      <c r="A349" s="1" t="s">
        <v>439</v>
      </c>
      <c r="B349" t="s">
        <v>404</v>
      </c>
      <c r="C349" s="5" t="s">
        <v>845</v>
      </c>
      <c r="D349" t="str">
        <f>VLOOKUP(C349,Paramètres!K:N,2,FALSE)</f>
        <v>Hérault</v>
      </c>
      <c r="E349" s="3" t="s">
        <v>24</v>
      </c>
      <c r="F349" s="3" t="s">
        <v>21</v>
      </c>
      <c r="G349" s="3" t="s">
        <v>4</v>
      </c>
      <c r="H349" s="1">
        <v>24</v>
      </c>
      <c r="I349" s="5">
        <v>2021</v>
      </c>
      <c r="J349" s="2">
        <v>260000</v>
      </c>
      <c r="K349" s="13">
        <v>260000</v>
      </c>
    </row>
    <row r="350" spans="1:11" x14ac:dyDescent="0.25">
      <c r="A350" s="1" t="s">
        <v>440</v>
      </c>
      <c r="B350" t="s">
        <v>585</v>
      </c>
      <c r="C350" s="5" t="s">
        <v>845</v>
      </c>
      <c r="D350" t="str">
        <f>VLOOKUP(C350,Paramètres!K:N,2,FALSE)</f>
        <v>Hérault</v>
      </c>
      <c r="E350" s="3" t="s">
        <v>25</v>
      </c>
      <c r="F350" s="3" t="s">
        <v>21</v>
      </c>
      <c r="G350" s="3" t="s">
        <v>4</v>
      </c>
      <c r="H350" s="1">
        <v>22</v>
      </c>
      <c r="I350" s="5">
        <v>2021</v>
      </c>
      <c r="J350" s="2">
        <v>220000</v>
      </c>
      <c r="K350" s="13">
        <v>220000</v>
      </c>
    </row>
    <row r="351" spans="1:11" x14ac:dyDescent="0.25">
      <c r="A351" s="1" t="s">
        <v>441</v>
      </c>
      <c r="B351" t="s">
        <v>405</v>
      </c>
      <c r="C351" s="5" t="s">
        <v>842</v>
      </c>
      <c r="D351" t="str">
        <f>VLOOKUP(C351,Paramètres!K:N,2,FALSE)</f>
        <v>Haute-Garonne</v>
      </c>
      <c r="E351" s="3" t="s">
        <v>24</v>
      </c>
      <c r="F351" s="3" t="s">
        <v>21</v>
      </c>
      <c r="G351" s="3" t="s">
        <v>4</v>
      </c>
      <c r="H351" s="1">
        <v>19</v>
      </c>
      <c r="I351" s="5">
        <v>2021</v>
      </c>
      <c r="J351" s="2">
        <v>190000</v>
      </c>
      <c r="K351" s="13">
        <v>190000</v>
      </c>
    </row>
    <row r="352" spans="1:11" x14ac:dyDescent="0.25">
      <c r="A352" s="1" t="s">
        <v>442</v>
      </c>
      <c r="B352" t="s">
        <v>426</v>
      </c>
      <c r="C352" s="5" t="s">
        <v>821</v>
      </c>
      <c r="D352" t="str">
        <f>VLOOKUP(C352,Paramètres!K:N,2,FALSE)</f>
        <v>Aude</v>
      </c>
      <c r="E352" s="3" t="s">
        <v>24</v>
      </c>
      <c r="F352" s="3" t="s">
        <v>21</v>
      </c>
      <c r="G352" s="3" t="s">
        <v>3</v>
      </c>
      <c r="H352" s="1">
        <v>15</v>
      </c>
      <c r="I352" s="5">
        <v>2021</v>
      </c>
      <c r="J352" s="2">
        <v>375000</v>
      </c>
      <c r="K352" s="13">
        <v>375000</v>
      </c>
    </row>
    <row r="353" spans="1:11" x14ac:dyDescent="0.25">
      <c r="A353" s="1" t="s">
        <v>443</v>
      </c>
      <c r="B353" t="s">
        <v>406</v>
      </c>
      <c r="C353" s="5" t="s">
        <v>845</v>
      </c>
      <c r="D353" t="str">
        <f>VLOOKUP(C353,Paramètres!K:N,2,FALSE)</f>
        <v>Hérault</v>
      </c>
      <c r="E353" s="3" t="s">
        <v>24</v>
      </c>
      <c r="F353" s="3" t="s">
        <v>21</v>
      </c>
      <c r="G353" s="3" t="s">
        <v>4</v>
      </c>
      <c r="H353" s="1">
        <v>37</v>
      </c>
      <c r="I353" s="5">
        <v>2021</v>
      </c>
      <c r="J353" s="2">
        <v>445000</v>
      </c>
      <c r="K353" s="13">
        <v>445000</v>
      </c>
    </row>
    <row r="354" spans="1:11" x14ac:dyDescent="0.25">
      <c r="A354" s="1" t="s">
        <v>444</v>
      </c>
      <c r="B354" t="s">
        <v>407</v>
      </c>
      <c r="C354" s="5" t="s">
        <v>842</v>
      </c>
      <c r="D354" t="str">
        <f>VLOOKUP(C354,Paramètres!K:N,2,FALSE)</f>
        <v>Haute-Garonne</v>
      </c>
      <c r="E354" s="3" t="s">
        <v>24</v>
      </c>
      <c r="F354" s="3" t="s">
        <v>21</v>
      </c>
      <c r="G354" s="3" t="s">
        <v>4</v>
      </c>
      <c r="H354" s="1">
        <v>15</v>
      </c>
      <c r="I354" s="5">
        <v>2021</v>
      </c>
      <c r="J354" s="2">
        <v>150000</v>
      </c>
      <c r="K354" s="13">
        <v>150000</v>
      </c>
    </row>
    <row r="355" spans="1:11" x14ac:dyDescent="0.25">
      <c r="A355" s="1" t="s">
        <v>445</v>
      </c>
      <c r="B355" t="s">
        <v>408</v>
      </c>
      <c r="C355" s="5" t="s">
        <v>842</v>
      </c>
      <c r="D355" t="str">
        <f>VLOOKUP(C355,Paramètres!K:N,2,FALSE)</f>
        <v>Haute-Garonne</v>
      </c>
      <c r="E355" s="3" t="s">
        <v>24</v>
      </c>
      <c r="F355" s="3" t="s">
        <v>21</v>
      </c>
      <c r="G355" s="3" t="s">
        <v>3</v>
      </c>
      <c r="H355" s="1">
        <v>25</v>
      </c>
      <c r="I355" s="5">
        <v>2021</v>
      </c>
      <c r="J355" s="2">
        <v>625000</v>
      </c>
      <c r="K355" s="13">
        <v>625000</v>
      </c>
    </row>
    <row r="356" spans="1:11" x14ac:dyDescent="0.25">
      <c r="A356" s="1" t="s">
        <v>446</v>
      </c>
      <c r="B356" t="s">
        <v>427</v>
      </c>
      <c r="C356" s="5" t="s">
        <v>859</v>
      </c>
      <c r="D356" t="str">
        <f>VLOOKUP(C356,Paramètres!K:N,2,FALSE)</f>
        <v>Lozère</v>
      </c>
      <c r="E356" s="3" t="s">
        <v>25</v>
      </c>
      <c r="F356" s="3" t="s">
        <v>21</v>
      </c>
      <c r="G356" s="3" t="s">
        <v>3</v>
      </c>
      <c r="H356" s="1">
        <v>16</v>
      </c>
      <c r="I356" s="5">
        <v>2021</v>
      </c>
      <c r="J356" s="2">
        <v>835000</v>
      </c>
      <c r="K356" s="13">
        <v>835000</v>
      </c>
    </row>
    <row r="357" spans="1:11" x14ac:dyDescent="0.25">
      <c r="A357" s="1" t="s">
        <v>447</v>
      </c>
      <c r="B357" t="s">
        <v>409</v>
      </c>
      <c r="C357" s="5" t="s">
        <v>842</v>
      </c>
      <c r="D357" t="str">
        <f>VLOOKUP(C357,Paramètres!K:N,2,FALSE)</f>
        <v>Haute-Garonne</v>
      </c>
      <c r="E357" s="3" t="s">
        <v>24</v>
      </c>
      <c r="F357" s="3" t="s">
        <v>21</v>
      </c>
      <c r="G357" s="3" t="s">
        <v>3</v>
      </c>
      <c r="H357" s="1">
        <v>27</v>
      </c>
      <c r="I357" s="5">
        <v>2021</v>
      </c>
      <c r="J357" s="2">
        <v>675000</v>
      </c>
      <c r="K357" s="13">
        <v>675000</v>
      </c>
    </row>
    <row r="358" spans="1:11" x14ac:dyDescent="0.25">
      <c r="A358" s="1" t="s">
        <v>463</v>
      </c>
      <c r="B358" t="s">
        <v>410</v>
      </c>
      <c r="C358" s="5" t="s">
        <v>821</v>
      </c>
      <c r="D358" t="str">
        <f>VLOOKUP(C358,Paramètres!K:N,2,FALSE)</f>
        <v>Aude</v>
      </c>
      <c r="E358" s="3" t="s">
        <v>24</v>
      </c>
      <c r="F358" s="3" t="s">
        <v>21</v>
      </c>
      <c r="G358" s="3" t="s">
        <v>4</v>
      </c>
      <c r="H358" s="1">
        <v>14</v>
      </c>
      <c r="I358" s="5">
        <v>2021</v>
      </c>
      <c r="J358" s="2">
        <v>150000</v>
      </c>
      <c r="K358" s="13">
        <v>150000</v>
      </c>
    </row>
    <row r="359" spans="1:11" x14ac:dyDescent="0.25">
      <c r="A359" s="1" t="s">
        <v>448</v>
      </c>
      <c r="B359" t="s">
        <v>411</v>
      </c>
      <c r="C359" s="5" t="s">
        <v>845</v>
      </c>
      <c r="D359" t="str">
        <f>VLOOKUP(C359,Paramètres!K:N,2,FALSE)</f>
        <v>Hérault</v>
      </c>
      <c r="E359" s="3" t="s">
        <v>24</v>
      </c>
      <c r="F359" s="3" t="s">
        <v>21</v>
      </c>
      <c r="G359" s="3" t="s">
        <v>4</v>
      </c>
      <c r="H359" s="1">
        <v>29</v>
      </c>
      <c r="I359" s="5">
        <v>2022</v>
      </c>
      <c r="J359" s="2">
        <v>394626</v>
      </c>
      <c r="K359" s="13">
        <v>395000</v>
      </c>
    </row>
    <row r="360" spans="1:11" x14ac:dyDescent="0.25">
      <c r="A360" s="1" t="s">
        <v>449</v>
      </c>
      <c r="B360" t="s">
        <v>412</v>
      </c>
      <c r="C360" s="5" t="s">
        <v>889</v>
      </c>
      <c r="D360" t="str">
        <f>VLOOKUP(C360,Paramètres!K:N,2,FALSE)</f>
        <v>Tarn</v>
      </c>
      <c r="E360" s="3" t="s">
        <v>24</v>
      </c>
      <c r="F360" s="3" t="s">
        <v>21</v>
      </c>
      <c r="G360" s="3" t="s">
        <v>3</v>
      </c>
      <c r="H360" s="1">
        <v>23</v>
      </c>
      <c r="I360" s="5">
        <v>2022</v>
      </c>
      <c r="J360" s="2">
        <v>684686</v>
      </c>
      <c r="K360" s="13">
        <v>689500</v>
      </c>
    </row>
    <row r="361" spans="1:11" x14ac:dyDescent="0.25">
      <c r="A361" s="1" t="s">
        <v>445</v>
      </c>
      <c r="B361" t="s">
        <v>408</v>
      </c>
      <c r="C361" s="5" t="s">
        <v>842</v>
      </c>
      <c r="D361" t="str">
        <f>VLOOKUP(C361,Paramètres!K:N,2,FALSE)</f>
        <v>Haute-Garonne</v>
      </c>
      <c r="E361" s="3" t="s">
        <v>24</v>
      </c>
      <c r="F361" s="3" t="s">
        <v>21</v>
      </c>
      <c r="G361" s="3" t="s">
        <v>3</v>
      </c>
      <c r="H361" s="1">
        <v>24</v>
      </c>
      <c r="I361" s="5">
        <v>2022</v>
      </c>
      <c r="J361" s="2">
        <v>516000</v>
      </c>
      <c r="K361" s="13">
        <v>516000</v>
      </c>
    </row>
    <row r="362" spans="1:11" x14ac:dyDescent="0.25">
      <c r="A362" s="1" t="s">
        <v>450</v>
      </c>
      <c r="B362" t="s">
        <v>413</v>
      </c>
      <c r="C362" s="5" t="s">
        <v>841</v>
      </c>
      <c r="D362" t="str">
        <f>VLOOKUP(C362,Paramètres!K:N,2,FALSE)</f>
        <v>Gard</v>
      </c>
      <c r="E362" s="3" t="s">
        <v>24</v>
      </c>
      <c r="F362" s="3" t="s">
        <v>21</v>
      </c>
      <c r="G362" s="3" t="s">
        <v>3</v>
      </c>
      <c r="H362" s="1">
        <v>21</v>
      </c>
      <c r="I362" s="5">
        <v>2022</v>
      </c>
      <c r="J362" s="2">
        <v>986500</v>
      </c>
      <c r="K362" s="13">
        <v>986500</v>
      </c>
    </row>
    <row r="363" spans="1:11" x14ac:dyDescent="0.25">
      <c r="A363" s="1" t="s">
        <v>438</v>
      </c>
      <c r="B363" s="28" t="s">
        <v>598</v>
      </c>
      <c r="C363" s="31" t="s">
        <v>876</v>
      </c>
      <c r="D363" t="str">
        <f>VLOOKUP(C363,Paramètres!K:N,2,FALSE)</f>
        <v>Hautes-Pyrénées</v>
      </c>
      <c r="E363" s="3" t="s">
        <v>24</v>
      </c>
      <c r="F363" s="3" t="s">
        <v>21</v>
      </c>
      <c r="G363" s="3" t="s">
        <v>3</v>
      </c>
      <c r="H363" s="4">
        <v>3</v>
      </c>
      <c r="I363" s="5">
        <v>2022</v>
      </c>
      <c r="J363" s="2">
        <v>124500</v>
      </c>
      <c r="K363" s="13">
        <v>124500</v>
      </c>
    </row>
    <row r="364" spans="1:11" x14ac:dyDescent="0.25">
      <c r="A364" s="8">
        <v>50114186500052</v>
      </c>
      <c r="B364" t="s">
        <v>428</v>
      </c>
      <c r="C364" s="30" t="s">
        <v>606</v>
      </c>
      <c r="D364" t="str">
        <f>VLOOKUP(C364,Paramètres!K:N,2,FALSE)</f>
        <v>Seine-et-Marne</v>
      </c>
      <c r="E364" s="3" t="s">
        <v>26</v>
      </c>
      <c r="F364" s="3" t="s">
        <v>21</v>
      </c>
      <c r="G364" s="3" t="s">
        <v>4</v>
      </c>
      <c r="H364" s="1">
        <v>67</v>
      </c>
      <c r="I364" s="5">
        <v>2022</v>
      </c>
      <c r="J364" s="10">
        <v>215113</v>
      </c>
      <c r="K364" s="10">
        <v>215200</v>
      </c>
    </row>
    <row r="365" spans="1:11" x14ac:dyDescent="0.25">
      <c r="A365" s="1" t="s">
        <v>451</v>
      </c>
      <c r="B365" t="s">
        <v>414</v>
      </c>
      <c r="C365" s="5" t="s">
        <v>842</v>
      </c>
      <c r="D365" t="str">
        <f>VLOOKUP(C365,Paramètres!K:N,2,FALSE)</f>
        <v>Haute-Garonne</v>
      </c>
      <c r="E365" s="3" t="s">
        <v>24</v>
      </c>
      <c r="F365" s="3" t="s">
        <v>21</v>
      </c>
      <c r="G365" s="3" t="s">
        <v>4</v>
      </c>
      <c r="H365" s="1">
        <v>16</v>
      </c>
      <c r="I365" s="5">
        <v>2022</v>
      </c>
      <c r="J365" s="2">
        <v>279810.32</v>
      </c>
      <c r="K365" s="13">
        <v>280000</v>
      </c>
    </row>
    <row r="366" spans="1:11" x14ac:dyDescent="0.25">
      <c r="A366" s="1" t="s">
        <v>452</v>
      </c>
      <c r="B366" t="s">
        <v>415</v>
      </c>
      <c r="C366" s="30" t="s">
        <v>842</v>
      </c>
      <c r="D366" t="str">
        <f>VLOOKUP(C366,Paramètres!K:N,2,FALSE)</f>
        <v>Haute-Garonne</v>
      </c>
      <c r="E366" s="3" t="s">
        <v>26</v>
      </c>
      <c r="F366" s="3" t="s">
        <v>21</v>
      </c>
      <c r="G366" s="3" t="s">
        <v>4</v>
      </c>
      <c r="H366" s="1">
        <v>61</v>
      </c>
      <c r="I366" s="5">
        <v>2022</v>
      </c>
      <c r="J366" s="10">
        <v>224000</v>
      </c>
      <c r="K366" s="10">
        <v>224000</v>
      </c>
    </row>
    <row r="367" spans="1:11" x14ac:dyDescent="0.25">
      <c r="A367" s="1" t="s">
        <v>446</v>
      </c>
      <c r="B367" s="7" t="s">
        <v>597</v>
      </c>
      <c r="C367" s="27" t="s">
        <v>859</v>
      </c>
      <c r="D367" t="str">
        <f>VLOOKUP(C367,Paramètres!K:N,2,FALSE)</f>
        <v>Lozère</v>
      </c>
      <c r="E367" s="3" t="s">
        <v>24</v>
      </c>
      <c r="F367" s="3" t="s">
        <v>21</v>
      </c>
      <c r="G367" s="3" t="s">
        <v>3</v>
      </c>
      <c r="H367" s="8">
        <v>2</v>
      </c>
      <c r="I367" s="5">
        <v>2022</v>
      </c>
      <c r="J367" s="2">
        <v>83000</v>
      </c>
      <c r="K367" s="13">
        <v>68000</v>
      </c>
    </row>
    <row r="368" spans="1:11" x14ac:dyDescent="0.25">
      <c r="A368" s="1" t="s">
        <v>452</v>
      </c>
      <c r="B368" t="s">
        <v>415</v>
      </c>
      <c r="C368" s="5" t="s">
        <v>842</v>
      </c>
      <c r="D368" t="str">
        <f>VLOOKUP(C368,Paramètres!K:N,2,FALSE)</f>
        <v>Haute-Garonne</v>
      </c>
      <c r="E368" s="3" t="s">
        <v>24</v>
      </c>
      <c r="F368" s="3" t="s">
        <v>21</v>
      </c>
      <c r="G368" s="3" t="s">
        <v>4</v>
      </c>
      <c r="H368" s="1">
        <v>15</v>
      </c>
      <c r="I368" s="5">
        <v>2022</v>
      </c>
      <c r="J368" s="2">
        <v>75000</v>
      </c>
      <c r="K368" s="13">
        <v>75000</v>
      </c>
    </row>
    <row r="369" spans="1:11" x14ac:dyDescent="0.25">
      <c r="A369" s="1" t="s">
        <v>453</v>
      </c>
      <c r="B369" t="s">
        <v>416</v>
      </c>
      <c r="C369" s="5" t="s">
        <v>889</v>
      </c>
      <c r="D369" t="str">
        <f>VLOOKUP(C369,Paramètres!K:N,2,FALSE)</f>
        <v>Tarn</v>
      </c>
      <c r="E369" s="3" t="s">
        <v>24</v>
      </c>
      <c r="F369" s="3" t="s">
        <v>21</v>
      </c>
      <c r="G369" s="3" t="s">
        <v>4</v>
      </c>
      <c r="H369" s="1">
        <v>29</v>
      </c>
      <c r="I369" s="5">
        <v>2022</v>
      </c>
      <c r="J369" s="2">
        <v>874500</v>
      </c>
      <c r="K369" s="13">
        <v>874500</v>
      </c>
    </row>
    <row r="370" spans="1:11" x14ac:dyDescent="0.25">
      <c r="A370" s="1" t="s">
        <v>454</v>
      </c>
      <c r="B370" t="s">
        <v>417</v>
      </c>
      <c r="C370" s="5" t="s">
        <v>842</v>
      </c>
      <c r="D370" t="str">
        <f>VLOOKUP(C370,Paramètres!K:N,2,FALSE)</f>
        <v>Haute-Garonne</v>
      </c>
      <c r="E370" s="3" t="s">
        <v>24</v>
      </c>
      <c r="F370" s="3" t="s">
        <v>21</v>
      </c>
      <c r="G370" s="3" t="s">
        <v>4</v>
      </c>
      <c r="H370" s="1">
        <v>23</v>
      </c>
      <c r="I370" s="5">
        <v>2022</v>
      </c>
      <c r="J370" s="2">
        <v>475587</v>
      </c>
      <c r="K370" s="13">
        <v>475500</v>
      </c>
    </row>
    <row r="371" spans="1:11" x14ac:dyDescent="0.25">
      <c r="A371" s="1" t="s">
        <v>442</v>
      </c>
      <c r="B371" t="s">
        <v>426</v>
      </c>
      <c r="C371" s="5" t="s">
        <v>821</v>
      </c>
      <c r="D371" t="str">
        <f>VLOOKUP(C371,Paramètres!K:N,2,FALSE)</f>
        <v>Aude</v>
      </c>
      <c r="E371" s="3" t="s">
        <v>24</v>
      </c>
      <c r="F371" s="3" t="s">
        <v>21</v>
      </c>
      <c r="G371" s="3" t="s">
        <v>3</v>
      </c>
      <c r="H371" s="1">
        <v>6</v>
      </c>
      <c r="I371" s="5">
        <v>2022</v>
      </c>
      <c r="J371" s="2">
        <v>129000</v>
      </c>
      <c r="K371" s="13">
        <v>129000</v>
      </c>
    </row>
    <row r="372" spans="1:11" x14ac:dyDescent="0.25">
      <c r="A372" s="1" t="s">
        <v>455</v>
      </c>
      <c r="B372" t="s">
        <v>418</v>
      </c>
      <c r="C372" s="5" t="s">
        <v>842</v>
      </c>
      <c r="D372" t="str">
        <f>VLOOKUP(C372,Paramètres!K:N,2,FALSE)</f>
        <v>Haute-Garonne</v>
      </c>
      <c r="E372" s="3" t="s">
        <v>24</v>
      </c>
      <c r="F372" s="3" t="s">
        <v>21</v>
      </c>
      <c r="G372" s="3" t="s">
        <v>4</v>
      </c>
      <c r="H372" s="1">
        <v>28</v>
      </c>
      <c r="I372" s="5">
        <v>2022</v>
      </c>
      <c r="J372" s="2">
        <v>365860</v>
      </c>
      <c r="K372" s="13">
        <v>344000</v>
      </c>
    </row>
    <row r="373" spans="1:11" x14ac:dyDescent="0.25">
      <c r="A373" s="1" t="s">
        <v>456</v>
      </c>
      <c r="B373" t="s">
        <v>419</v>
      </c>
      <c r="C373" s="5" t="s">
        <v>812</v>
      </c>
      <c r="D373" t="str">
        <f>VLOOKUP(C373,Paramètres!K:N,2,FALSE)</f>
        <v>Ariège</v>
      </c>
      <c r="E373" s="3" t="s">
        <v>24</v>
      </c>
      <c r="F373" s="3" t="s">
        <v>21</v>
      </c>
      <c r="G373" s="3" t="s">
        <v>4</v>
      </c>
      <c r="H373" s="1">
        <v>26</v>
      </c>
      <c r="I373" s="5">
        <v>2022</v>
      </c>
      <c r="J373" s="2">
        <v>529030</v>
      </c>
      <c r="K373" s="13">
        <v>526000</v>
      </c>
    </row>
    <row r="374" spans="1:11" x14ac:dyDescent="0.25">
      <c r="A374" s="1" t="s">
        <v>457</v>
      </c>
      <c r="B374" t="s">
        <v>420</v>
      </c>
      <c r="C374" s="5" t="s">
        <v>877</v>
      </c>
      <c r="D374" t="str">
        <f>VLOOKUP(C374,Paramètres!K:N,2,FALSE)</f>
        <v>Pyrénées-Orientales</v>
      </c>
      <c r="E374" s="3" t="s">
        <v>24</v>
      </c>
      <c r="F374" s="3" t="s">
        <v>21</v>
      </c>
      <c r="G374" s="3" t="s">
        <v>4</v>
      </c>
      <c r="H374" s="1">
        <v>17</v>
      </c>
      <c r="I374" s="5">
        <v>2022</v>
      </c>
      <c r="J374" s="2">
        <v>294226</v>
      </c>
      <c r="K374" s="13">
        <v>281500</v>
      </c>
    </row>
    <row r="375" spans="1:11" x14ac:dyDescent="0.25">
      <c r="A375" s="1" t="s">
        <v>458</v>
      </c>
      <c r="B375" t="s">
        <v>421</v>
      </c>
      <c r="C375" s="5" t="s">
        <v>859</v>
      </c>
      <c r="D375" t="str">
        <f>VLOOKUP(C375,Paramètres!K:N,2,FALSE)</f>
        <v>Lozère</v>
      </c>
      <c r="E375" s="3" t="s">
        <v>24</v>
      </c>
      <c r="F375" s="3" t="s">
        <v>21</v>
      </c>
      <c r="G375" s="3" t="s">
        <v>4</v>
      </c>
      <c r="H375" s="1">
        <v>29</v>
      </c>
      <c r="I375" s="5">
        <v>2022</v>
      </c>
      <c r="J375" s="2">
        <v>250000</v>
      </c>
      <c r="K375" s="13">
        <v>250000</v>
      </c>
    </row>
    <row r="376" spans="1:11" x14ac:dyDescent="0.25">
      <c r="A376" s="1" t="s">
        <v>459</v>
      </c>
      <c r="B376" t="s">
        <v>422</v>
      </c>
      <c r="C376" s="5" t="s">
        <v>821</v>
      </c>
      <c r="D376" t="str">
        <f>VLOOKUP(C376,Paramètres!K:N,2,FALSE)</f>
        <v>Aude</v>
      </c>
      <c r="E376" s="3" t="s">
        <v>24</v>
      </c>
      <c r="F376" s="3" t="s">
        <v>21</v>
      </c>
      <c r="G376" s="3" t="s">
        <v>4</v>
      </c>
      <c r="H376" s="1">
        <v>26</v>
      </c>
      <c r="I376" s="5">
        <v>2022</v>
      </c>
      <c r="J376" s="2">
        <v>130000</v>
      </c>
      <c r="K376" s="13">
        <v>130000</v>
      </c>
    </row>
    <row r="377" spans="1:11" x14ac:dyDescent="0.25">
      <c r="A377" s="1" t="s">
        <v>460</v>
      </c>
      <c r="B377" t="s">
        <v>423</v>
      </c>
      <c r="C377" s="5" t="s">
        <v>876</v>
      </c>
      <c r="D377" t="str">
        <f>VLOOKUP(C377,Paramètres!K:N,2,FALSE)</f>
        <v>Hautes-Pyrénées</v>
      </c>
      <c r="E377" s="3" t="s">
        <v>24</v>
      </c>
      <c r="F377" s="3" t="s">
        <v>21</v>
      </c>
      <c r="G377" s="3" t="s">
        <v>4</v>
      </c>
      <c r="H377" s="1">
        <v>15</v>
      </c>
      <c r="I377" s="5">
        <v>2022</v>
      </c>
      <c r="J377" s="2">
        <v>75000</v>
      </c>
      <c r="K377" s="13">
        <v>75000</v>
      </c>
    </row>
    <row r="378" spans="1:11" x14ac:dyDescent="0.25">
      <c r="A378" s="1" t="s">
        <v>461</v>
      </c>
      <c r="B378" t="s">
        <v>424</v>
      </c>
      <c r="C378" s="5" t="s">
        <v>842</v>
      </c>
      <c r="D378" t="str">
        <f>VLOOKUP(C378,Paramètres!K:N,2,FALSE)</f>
        <v>Haute-Garonne</v>
      </c>
      <c r="E378" s="3" t="s">
        <v>24</v>
      </c>
      <c r="F378" s="3" t="s">
        <v>21</v>
      </c>
      <c r="G378" s="3" t="s">
        <v>4</v>
      </c>
      <c r="H378" s="1">
        <v>18</v>
      </c>
      <c r="I378" s="5">
        <v>2022</v>
      </c>
      <c r="J378" s="2">
        <v>298000</v>
      </c>
      <c r="K378" s="13">
        <v>298000</v>
      </c>
    </row>
    <row r="379" spans="1:11" x14ac:dyDescent="0.25">
      <c r="A379" s="1" t="s">
        <v>495</v>
      </c>
      <c r="B379" t="s">
        <v>464</v>
      </c>
      <c r="C379" s="5" t="s">
        <v>855</v>
      </c>
      <c r="D379" t="str">
        <f>VLOOKUP(C379,Paramètres!K:N,2,FALSE)</f>
        <v>Loire-Atlantique</v>
      </c>
      <c r="E379" s="3" t="s">
        <v>25</v>
      </c>
      <c r="F379" s="3" t="s">
        <v>22</v>
      </c>
      <c r="G379" s="3" t="s">
        <v>4</v>
      </c>
      <c r="H379" s="3">
        <v>28</v>
      </c>
      <c r="I379" s="5">
        <v>2021</v>
      </c>
      <c r="J379" s="2">
        <v>280000</v>
      </c>
      <c r="K379" s="13">
        <v>280000</v>
      </c>
    </row>
    <row r="380" spans="1:11" x14ac:dyDescent="0.25">
      <c r="A380" s="1" t="s">
        <v>496</v>
      </c>
      <c r="B380" t="s">
        <v>487</v>
      </c>
      <c r="C380" s="5" t="s">
        <v>855</v>
      </c>
      <c r="D380" t="str">
        <f>VLOOKUP(C380,Paramètres!K:N,2,FALSE)</f>
        <v>Loire-Atlantique</v>
      </c>
      <c r="E380" s="3" t="s">
        <v>24</v>
      </c>
      <c r="F380" s="3" t="s">
        <v>22</v>
      </c>
      <c r="G380" s="3" t="s">
        <v>3</v>
      </c>
      <c r="H380" s="3">
        <v>21</v>
      </c>
      <c r="I380" s="5">
        <v>2021</v>
      </c>
      <c r="J380" s="2">
        <f>716220+100000</f>
        <v>816220</v>
      </c>
      <c r="K380" s="13">
        <f>525000+100000</f>
        <v>625000</v>
      </c>
    </row>
    <row r="381" spans="1:11" x14ac:dyDescent="0.25">
      <c r="A381" s="1" t="s">
        <v>497</v>
      </c>
      <c r="B381" t="s">
        <v>465</v>
      </c>
      <c r="C381" s="5" t="s">
        <v>860</v>
      </c>
      <c r="D381" t="str">
        <f>VLOOKUP(C381,Paramètres!K:N,2,FALSE)</f>
        <v>Maine-et-Loire</v>
      </c>
      <c r="E381" s="3" t="s">
        <v>24</v>
      </c>
      <c r="F381" s="3" t="s">
        <v>22</v>
      </c>
      <c r="G381" s="3" t="s">
        <v>4</v>
      </c>
      <c r="H381" s="3">
        <v>29</v>
      </c>
      <c r="I381" s="5">
        <v>2021</v>
      </c>
      <c r="J381" s="2">
        <v>290000</v>
      </c>
      <c r="K381" s="13">
        <v>290000</v>
      </c>
    </row>
    <row r="382" spans="1:11" x14ac:dyDescent="0.25">
      <c r="A382" s="1" t="s">
        <v>498</v>
      </c>
      <c r="B382" t="s">
        <v>466</v>
      </c>
      <c r="C382" s="5" t="s">
        <v>864</v>
      </c>
      <c r="D382" t="str">
        <f>VLOOKUP(C382,Paramètres!K:N,2,FALSE)</f>
        <v>Mayenne</v>
      </c>
      <c r="E382" s="3" t="s">
        <v>24</v>
      </c>
      <c r="F382" s="3" t="s">
        <v>22</v>
      </c>
      <c r="G382" s="3" t="s">
        <v>3</v>
      </c>
      <c r="H382" s="1">
        <v>15</v>
      </c>
      <c r="I382" s="5">
        <v>2021</v>
      </c>
      <c r="J382" s="2">
        <v>675000</v>
      </c>
      <c r="K382" s="13">
        <v>675000</v>
      </c>
    </row>
    <row r="383" spans="1:11" x14ac:dyDescent="0.25">
      <c r="A383" s="1" t="s">
        <v>499</v>
      </c>
      <c r="B383" t="s">
        <v>467</v>
      </c>
      <c r="C383" s="5" t="s">
        <v>855</v>
      </c>
      <c r="D383" t="str">
        <f>VLOOKUP(C383,Paramètres!K:N,2,FALSE)</f>
        <v>Loire-Atlantique</v>
      </c>
      <c r="E383" s="3" t="s">
        <v>24</v>
      </c>
      <c r="F383" s="3" t="s">
        <v>22</v>
      </c>
      <c r="G383" s="3" t="s">
        <v>4</v>
      </c>
      <c r="H383" s="3">
        <v>19</v>
      </c>
      <c r="I383" s="5">
        <v>2021</v>
      </c>
      <c r="J383" s="2">
        <v>190000</v>
      </c>
      <c r="K383" s="13">
        <v>190000</v>
      </c>
    </row>
    <row r="384" spans="1:11" x14ac:dyDescent="0.25">
      <c r="A384" s="1" t="s">
        <v>500</v>
      </c>
      <c r="B384" t="s">
        <v>468</v>
      </c>
      <c r="C384" s="5" t="s">
        <v>864</v>
      </c>
      <c r="D384" t="str">
        <f>VLOOKUP(C384,Paramètres!K:N,2,FALSE)</f>
        <v>Mayenne</v>
      </c>
      <c r="E384" s="3" t="s">
        <v>24</v>
      </c>
      <c r="F384" s="3" t="s">
        <v>22</v>
      </c>
      <c r="G384" s="3" t="s">
        <v>3</v>
      </c>
      <c r="H384" s="1">
        <v>22</v>
      </c>
      <c r="I384" s="5">
        <v>2021</v>
      </c>
      <c r="J384" s="2">
        <v>850000</v>
      </c>
      <c r="K384" s="13">
        <v>750000</v>
      </c>
    </row>
    <row r="385" spans="1:11" x14ac:dyDescent="0.25">
      <c r="A385" s="1" t="s">
        <v>501</v>
      </c>
      <c r="B385" t="s">
        <v>469</v>
      </c>
      <c r="C385" s="5" t="s">
        <v>893</v>
      </c>
      <c r="D385" t="str">
        <f>VLOOKUP(C385,Paramètres!K:N,2,FALSE)</f>
        <v>Vendée</v>
      </c>
      <c r="E385" s="3" t="s">
        <v>24</v>
      </c>
      <c r="F385" s="3" t="s">
        <v>22</v>
      </c>
      <c r="G385" s="3" t="s">
        <v>4</v>
      </c>
      <c r="H385" s="1">
        <v>20</v>
      </c>
      <c r="I385" s="5">
        <v>2021</v>
      </c>
      <c r="J385" s="2">
        <v>579776</v>
      </c>
      <c r="K385" s="13">
        <v>580000</v>
      </c>
    </row>
    <row r="386" spans="1:11" x14ac:dyDescent="0.25">
      <c r="A386" s="1" t="s">
        <v>502</v>
      </c>
      <c r="B386" t="s">
        <v>470</v>
      </c>
      <c r="C386" s="5" t="s">
        <v>893</v>
      </c>
      <c r="D386" t="str">
        <f>VLOOKUP(C386,Paramètres!K:N,2,FALSE)</f>
        <v>Vendée</v>
      </c>
      <c r="E386" s="3" t="s">
        <v>24</v>
      </c>
      <c r="F386" s="3" t="s">
        <v>22</v>
      </c>
      <c r="G386" s="3" t="s">
        <v>4</v>
      </c>
      <c r="H386" s="1">
        <v>49</v>
      </c>
      <c r="I386" s="5">
        <v>2021</v>
      </c>
      <c r="J386" s="2">
        <v>477000</v>
      </c>
      <c r="K386" s="13">
        <v>490000</v>
      </c>
    </row>
    <row r="387" spans="1:11" x14ac:dyDescent="0.25">
      <c r="A387" s="1" t="s">
        <v>503</v>
      </c>
      <c r="B387" t="s">
        <v>471</v>
      </c>
      <c r="C387" s="5" t="s">
        <v>855</v>
      </c>
      <c r="D387" t="str">
        <f>VLOOKUP(C387,Paramètres!K:N,2,FALSE)</f>
        <v>Loire-Atlantique</v>
      </c>
      <c r="E387" s="3" t="s">
        <v>24</v>
      </c>
      <c r="F387" s="3" t="s">
        <v>22</v>
      </c>
      <c r="G387" s="3" t="s">
        <v>4</v>
      </c>
      <c r="H387" s="1">
        <v>15</v>
      </c>
      <c r="I387" s="5">
        <v>2021</v>
      </c>
      <c r="J387" s="2">
        <v>365000</v>
      </c>
      <c r="K387" s="13">
        <v>365000</v>
      </c>
    </row>
    <row r="388" spans="1:11" x14ac:dyDescent="0.25">
      <c r="A388" s="1" t="s">
        <v>504</v>
      </c>
      <c r="B388" t="s">
        <v>472</v>
      </c>
      <c r="C388" s="5" t="s">
        <v>893</v>
      </c>
      <c r="D388" t="str">
        <f>VLOOKUP(C388,Paramètres!K:N,2,FALSE)</f>
        <v>Vendée</v>
      </c>
      <c r="E388" s="3" t="s">
        <v>24</v>
      </c>
      <c r="F388" s="3" t="s">
        <v>22</v>
      </c>
      <c r="G388" s="3" t="s">
        <v>4</v>
      </c>
      <c r="H388" s="1">
        <v>49</v>
      </c>
      <c r="I388" s="5">
        <v>2021</v>
      </c>
      <c r="J388" s="2">
        <v>490000</v>
      </c>
      <c r="K388" s="13">
        <v>490000</v>
      </c>
    </row>
    <row r="389" spans="1:11" x14ac:dyDescent="0.25">
      <c r="A389" s="1" t="s">
        <v>505</v>
      </c>
      <c r="B389" t="s">
        <v>473</v>
      </c>
      <c r="C389" s="5" t="s">
        <v>855</v>
      </c>
      <c r="D389" t="str">
        <f>VLOOKUP(C389,Paramètres!K:N,2,FALSE)</f>
        <v>Loire-Atlantique</v>
      </c>
      <c r="E389" s="3" t="s">
        <v>24</v>
      </c>
      <c r="F389" s="3" t="s">
        <v>22</v>
      </c>
      <c r="G389" s="3" t="s">
        <v>4</v>
      </c>
      <c r="H389" s="1">
        <v>21</v>
      </c>
      <c r="I389" s="5">
        <v>2021</v>
      </c>
      <c r="J389" s="2">
        <v>325000</v>
      </c>
      <c r="K389" s="13">
        <v>325000</v>
      </c>
    </row>
    <row r="390" spans="1:11" x14ac:dyDescent="0.25">
      <c r="A390" s="1" t="s">
        <v>506</v>
      </c>
      <c r="B390" t="s">
        <v>474</v>
      </c>
      <c r="C390" s="5" t="s">
        <v>883</v>
      </c>
      <c r="D390" t="str">
        <f>VLOOKUP(C390,Paramètres!K:N,2,FALSE)</f>
        <v>Sarthe</v>
      </c>
      <c r="E390" s="3" t="s">
        <v>24</v>
      </c>
      <c r="F390" s="3" t="s">
        <v>22</v>
      </c>
      <c r="G390" s="3" t="s">
        <v>4</v>
      </c>
      <c r="H390" s="1">
        <v>36</v>
      </c>
      <c r="I390" s="5">
        <v>2021</v>
      </c>
      <c r="J390" s="2">
        <v>462000</v>
      </c>
      <c r="K390" s="13">
        <v>370000</v>
      </c>
    </row>
    <row r="391" spans="1:11" x14ac:dyDescent="0.25">
      <c r="A391" s="1" t="s">
        <v>507</v>
      </c>
      <c r="B391" t="s">
        <v>475</v>
      </c>
      <c r="C391" s="5" t="s">
        <v>855</v>
      </c>
      <c r="D391" t="str">
        <f>VLOOKUP(C391,Paramètres!K:N,2,FALSE)</f>
        <v>Loire-Atlantique</v>
      </c>
      <c r="E391" s="3" t="s">
        <v>24</v>
      </c>
      <c r="F391" s="3" t="s">
        <v>22</v>
      </c>
      <c r="G391" s="3" t="s">
        <v>4</v>
      </c>
      <c r="H391" s="1">
        <v>19</v>
      </c>
      <c r="I391" s="5">
        <v>2021</v>
      </c>
      <c r="J391" s="2">
        <v>438274</v>
      </c>
      <c r="K391" s="13">
        <v>435000</v>
      </c>
    </row>
    <row r="392" spans="1:11" x14ac:dyDescent="0.25">
      <c r="A392" s="1" t="s">
        <v>508</v>
      </c>
      <c r="B392" t="s">
        <v>476</v>
      </c>
      <c r="C392" s="5" t="s">
        <v>860</v>
      </c>
      <c r="D392" t="str">
        <f>VLOOKUP(C392,Paramètres!K:N,2,FALSE)</f>
        <v>Maine-et-Loire</v>
      </c>
      <c r="E392" s="3" t="s">
        <v>24</v>
      </c>
      <c r="F392" s="3" t="s">
        <v>22</v>
      </c>
      <c r="G392" s="3" t="s">
        <v>4</v>
      </c>
      <c r="H392" s="1">
        <v>17</v>
      </c>
      <c r="I392" s="5">
        <v>2021</v>
      </c>
      <c r="J392" s="2">
        <v>510200</v>
      </c>
      <c r="K392" s="13">
        <v>510000</v>
      </c>
    </row>
    <row r="393" spans="1:11" x14ac:dyDescent="0.25">
      <c r="A393" s="1" t="s">
        <v>509</v>
      </c>
      <c r="B393" t="s">
        <v>477</v>
      </c>
      <c r="C393" s="5" t="s">
        <v>601</v>
      </c>
      <c r="D393" t="str">
        <f>VLOOKUP(C393,Paramètres!K:N,2,FALSE)</f>
        <v>Paris</v>
      </c>
      <c r="E393" s="3" t="s">
        <v>25</v>
      </c>
      <c r="F393" s="3" t="s">
        <v>22</v>
      </c>
      <c r="G393" s="3" t="s">
        <v>3</v>
      </c>
      <c r="H393" s="1">
        <v>21</v>
      </c>
      <c r="I393" s="5">
        <v>2022</v>
      </c>
      <c r="J393" s="2">
        <v>451500</v>
      </c>
      <c r="K393" s="13">
        <v>451500</v>
      </c>
    </row>
    <row r="394" spans="1:11" x14ac:dyDescent="0.25">
      <c r="A394" s="1" t="s">
        <v>510</v>
      </c>
      <c r="B394" t="s">
        <v>478</v>
      </c>
      <c r="C394" s="5" t="s">
        <v>883</v>
      </c>
      <c r="D394" t="str">
        <f>VLOOKUP(C394,Paramètres!K:N,2,FALSE)</f>
        <v>Sarthe</v>
      </c>
      <c r="E394" s="3" t="s">
        <v>25</v>
      </c>
      <c r="F394" s="3" t="s">
        <v>22</v>
      </c>
      <c r="G394" s="3" t="s">
        <v>3</v>
      </c>
      <c r="H394" s="1">
        <v>14</v>
      </c>
      <c r="I394" s="5">
        <v>2022</v>
      </c>
      <c r="J394" s="2">
        <v>398516</v>
      </c>
      <c r="K394" s="13">
        <v>396000</v>
      </c>
    </row>
    <row r="395" spans="1:11" x14ac:dyDescent="0.25">
      <c r="A395" s="1" t="s">
        <v>511</v>
      </c>
      <c r="B395" t="s">
        <v>479</v>
      </c>
      <c r="C395" s="5" t="s">
        <v>864</v>
      </c>
      <c r="D395" t="str">
        <f>VLOOKUP(C395,Paramètres!K:N,2,FALSE)</f>
        <v>Mayenne</v>
      </c>
      <c r="E395" s="3" t="s">
        <v>24</v>
      </c>
      <c r="F395" s="3" t="s">
        <v>22</v>
      </c>
      <c r="G395" s="3" t="s">
        <v>3</v>
      </c>
      <c r="H395" s="1">
        <v>18</v>
      </c>
      <c r="I395" s="5">
        <v>2022</v>
      </c>
      <c r="J395" s="2">
        <v>387000</v>
      </c>
      <c r="K395" s="13">
        <v>387000</v>
      </c>
    </row>
    <row r="396" spans="1:11" x14ac:dyDescent="0.25">
      <c r="A396" s="1" t="s">
        <v>512</v>
      </c>
      <c r="B396" t="s">
        <v>480</v>
      </c>
      <c r="C396" s="5" t="s">
        <v>883</v>
      </c>
      <c r="D396" t="str">
        <f>VLOOKUP(C396,Paramètres!K:N,2,FALSE)</f>
        <v>Sarthe</v>
      </c>
      <c r="E396" s="3" t="s">
        <v>24</v>
      </c>
      <c r="F396" s="3" t="s">
        <v>22</v>
      </c>
      <c r="G396" s="3" t="s">
        <v>3</v>
      </c>
      <c r="H396" s="1">
        <v>15</v>
      </c>
      <c r="I396" s="5">
        <v>2022</v>
      </c>
      <c r="J396" s="2">
        <v>578089.80000000005</v>
      </c>
      <c r="K396" s="13">
        <v>577500</v>
      </c>
    </row>
    <row r="397" spans="1:11" x14ac:dyDescent="0.25">
      <c r="A397" s="1" t="s">
        <v>513</v>
      </c>
      <c r="B397" t="s">
        <v>488</v>
      </c>
      <c r="C397" s="5" t="s">
        <v>860</v>
      </c>
      <c r="D397" t="str">
        <f>VLOOKUP(C397,Paramètres!K:N,2,FALSE)</f>
        <v>Maine-et-Loire</v>
      </c>
      <c r="E397" s="3" t="s">
        <v>24</v>
      </c>
      <c r="F397" s="3" t="s">
        <v>22</v>
      </c>
      <c r="G397" s="3" t="s">
        <v>3</v>
      </c>
      <c r="H397" s="1">
        <v>19</v>
      </c>
      <c r="I397" s="5">
        <v>2022</v>
      </c>
      <c r="J397" s="2">
        <v>646988</v>
      </c>
      <c r="K397" s="13">
        <v>599500</v>
      </c>
    </row>
    <row r="398" spans="1:11" x14ac:dyDescent="0.25">
      <c r="A398" s="1" t="s">
        <v>514</v>
      </c>
      <c r="B398" t="s">
        <v>481</v>
      </c>
      <c r="C398" s="5" t="s">
        <v>855</v>
      </c>
      <c r="D398" t="str">
        <f>VLOOKUP(C398,Paramètres!K:N,2,FALSE)</f>
        <v>Loire-Atlantique</v>
      </c>
      <c r="E398" s="3" t="s">
        <v>24</v>
      </c>
      <c r="F398" s="3" t="s">
        <v>22</v>
      </c>
      <c r="G398" s="3" t="s">
        <v>3</v>
      </c>
      <c r="H398" s="1">
        <v>13</v>
      </c>
      <c r="I398" s="5">
        <v>2022</v>
      </c>
      <c r="J398" s="2">
        <v>340000</v>
      </c>
      <c r="K398" s="13">
        <v>374500</v>
      </c>
    </row>
    <row r="399" spans="1:11" x14ac:dyDescent="0.25">
      <c r="A399" s="1" t="s">
        <v>515</v>
      </c>
      <c r="B399" t="s">
        <v>482</v>
      </c>
      <c r="C399" s="5" t="s">
        <v>883</v>
      </c>
      <c r="D399" t="str">
        <f>VLOOKUP(C399,Paramètres!K:N,2,FALSE)</f>
        <v>Sarthe</v>
      </c>
      <c r="E399" s="3" t="s">
        <v>24</v>
      </c>
      <c r="F399" s="3" t="s">
        <v>22</v>
      </c>
      <c r="G399" s="3" t="s">
        <v>3</v>
      </c>
      <c r="H399" s="1">
        <v>27</v>
      </c>
      <c r="I399" s="5">
        <v>2022</v>
      </c>
      <c r="J399" s="2">
        <v>580500</v>
      </c>
      <c r="K399" s="13">
        <v>580500</v>
      </c>
    </row>
    <row r="400" spans="1:11" x14ac:dyDescent="0.25">
      <c r="A400" s="1" t="s">
        <v>516</v>
      </c>
      <c r="B400" t="s">
        <v>489</v>
      </c>
      <c r="C400" s="5" t="s">
        <v>893</v>
      </c>
      <c r="D400" t="str">
        <f>VLOOKUP(C400,Paramètres!K:N,2,FALSE)</f>
        <v>Vendée</v>
      </c>
      <c r="E400" s="3" t="s">
        <v>24</v>
      </c>
      <c r="F400" s="3" t="s">
        <v>22</v>
      </c>
      <c r="G400" s="3" t="s">
        <v>4</v>
      </c>
      <c r="H400" s="1">
        <v>20</v>
      </c>
      <c r="I400" s="5">
        <v>2022</v>
      </c>
      <c r="J400" s="2">
        <v>144112.57</v>
      </c>
      <c r="K400" s="13">
        <v>49180</v>
      </c>
    </row>
    <row r="401" spans="1:11" x14ac:dyDescent="0.25">
      <c r="A401" s="1" t="s">
        <v>517</v>
      </c>
      <c r="B401" t="s">
        <v>490</v>
      </c>
      <c r="C401" s="5" t="s">
        <v>860</v>
      </c>
      <c r="D401" t="str">
        <f>VLOOKUP(C401,Paramètres!K:N,2,FALSE)</f>
        <v>Maine-et-Loire</v>
      </c>
      <c r="E401" s="3" t="s">
        <v>25</v>
      </c>
      <c r="F401" s="3" t="s">
        <v>22</v>
      </c>
      <c r="G401" s="3" t="s">
        <v>4</v>
      </c>
      <c r="H401" s="1">
        <v>19</v>
      </c>
      <c r="I401" s="5">
        <v>2022</v>
      </c>
      <c r="J401" s="2">
        <v>387500</v>
      </c>
      <c r="K401" s="13">
        <v>278100</v>
      </c>
    </row>
    <row r="402" spans="1:11" x14ac:dyDescent="0.25">
      <c r="A402" s="1" t="s">
        <v>518</v>
      </c>
      <c r="B402" t="s">
        <v>491</v>
      </c>
      <c r="C402" s="5" t="s">
        <v>860</v>
      </c>
      <c r="D402" t="str">
        <f>VLOOKUP(C402,Paramètres!K:N,2,FALSE)</f>
        <v>Maine-et-Loire</v>
      </c>
      <c r="E402" s="3" t="s">
        <v>25</v>
      </c>
      <c r="F402" s="3" t="s">
        <v>22</v>
      </c>
      <c r="G402" s="3" t="s">
        <v>3</v>
      </c>
      <c r="H402" s="1">
        <v>27</v>
      </c>
      <c r="I402" s="5">
        <v>2022</v>
      </c>
      <c r="J402" s="2">
        <v>1178000</v>
      </c>
      <c r="K402" s="13">
        <v>1074500</v>
      </c>
    </row>
    <row r="403" spans="1:11" x14ac:dyDescent="0.25">
      <c r="A403" s="1" t="s">
        <v>519</v>
      </c>
      <c r="B403" t="s">
        <v>492</v>
      </c>
      <c r="C403" s="5" t="s">
        <v>893</v>
      </c>
      <c r="D403" t="str">
        <f>VLOOKUP(C403,Paramètres!K:N,2,FALSE)</f>
        <v>Vendée</v>
      </c>
      <c r="E403" s="3" t="s">
        <v>24</v>
      </c>
      <c r="F403" s="3" t="s">
        <v>22</v>
      </c>
      <c r="G403" s="3" t="s">
        <v>3</v>
      </c>
      <c r="H403" s="1">
        <v>15</v>
      </c>
      <c r="I403" s="5">
        <v>2022</v>
      </c>
      <c r="J403" s="2">
        <v>371500</v>
      </c>
      <c r="K403" s="13">
        <v>220000</v>
      </c>
    </row>
    <row r="404" spans="1:11" x14ac:dyDescent="0.25">
      <c r="A404" s="1" t="s">
        <v>520</v>
      </c>
      <c r="B404" t="s">
        <v>483</v>
      </c>
      <c r="C404" s="5" t="s">
        <v>893</v>
      </c>
      <c r="D404" t="str">
        <f>VLOOKUP(C404,Paramètres!K:N,2,FALSE)</f>
        <v>Vendée</v>
      </c>
      <c r="E404" s="3" t="s">
        <v>24</v>
      </c>
      <c r="F404" s="3" t="s">
        <v>22</v>
      </c>
      <c r="G404" s="3" t="s">
        <v>3</v>
      </c>
      <c r="H404" s="1">
        <v>13</v>
      </c>
      <c r="I404" s="5">
        <v>2022</v>
      </c>
      <c r="J404" s="2">
        <v>530760</v>
      </c>
      <c r="K404" s="13">
        <v>459893</v>
      </c>
    </row>
    <row r="405" spans="1:11" x14ac:dyDescent="0.25">
      <c r="A405" s="1" t="s">
        <v>521</v>
      </c>
      <c r="B405" t="s">
        <v>484</v>
      </c>
      <c r="C405" s="5" t="s">
        <v>855</v>
      </c>
      <c r="D405" t="str">
        <f>VLOOKUP(C405,Paramètres!K:N,2,FALSE)</f>
        <v>Loire-Atlantique</v>
      </c>
      <c r="E405" s="3" t="s">
        <v>24</v>
      </c>
      <c r="F405" s="3" t="s">
        <v>22</v>
      </c>
      <c r="G405" s="3" t="s">
        <v>3</v>
      </c>
      <c r="H405" s="1">
        <v>15</v>
      </c>
      <c r="I405" s="5">
        <v>2022</v>
      </c>
      <c r="J405" s="2">
        <v>230176</v>
      </c>
      <c r="K405" s="13">
        <v>322500</v>
      </c>
    </row>
    <row r="406" spans="1:11" x14ac:dyDescent="0.25">
      <c r="A406" s="1" t="s">
        <v>522</v>
      </c>
      <c r="B406" t="s">
        <v>493</v>
      </c>
      <c r="C406" s="5" t="s">
        <v>893</v>
      </c>
      <c r="D406" t="str">
        <f>VLOOKUP(C406,Paramètres!K:N,2,FALSE)</f>
        <v>Vendée</v>
      </c>
      <c r="E406" s="3" t="s">
        <v>24</v>
      </c>
      <c r="F406" s="3" t="s">
        <v>22</v>
      </c>
      <c r="G406" s="3" t="s">
        <v>4</v>
      </c>
      <c r="H406" s="1">
        <v>12</v>
      </c>
      <c r="I406" s="5">
        <v>2022</v>
      </c>
      <c r="J406" s="2">
        <v>360000</v>
      </c>
      <c r="K406" s="13">
        <v>300000</v>
      </c>
    </row>
    <row r="407" spans="1:11" x14ac:dyDescent="0.25">
      <c r="A407" s="1" t="s">
        <v>523</v>
      </c>
      <c r="B407" t="s">
        <v>494</v>
      </c>
      <c r="C407" s="5" t="s">
        <v>855</v>
      </c>
      <c r="D407" t="str">
        <f>VLOOKUP(C407,Paramètres!K:N,2,FALSE)</f>
        <v>Loire-Atlantique</v>
      </c>
      <c r="E407" s="3" t="s">
        <v>25</v>
      </c>
      <c r="F407" s="3" t="s">
        <v>22</v>
      </c>
      <c r="G407" s="3" t="s">
        <v>4</v>
      </c>
      <c r="H407" s="1">
        <v>14</v>
      </c>
      <c r="I407" s="5">
        <v>2022</v>
      </c>
      <c r="J407" s="2">
        <v>450000</v>
      </c>
      <c r="K407" s="13">
        <v>450000</v>
      </c>
    </row>
    <row r="408" spans="1:11" x14ac:dyDescent="0.25">
      <c r="A408" s="1" t="s">
        <v>524</v>
      </c>
      <c r="B408" t="s">
        <v>485</v>
      </c>
      <c r="C408" s="5" t="s">
        <v>855</v>
      </c>
      <c r="D408" t="str">
        <f>VLOOKUP(C408,Paramètres!K:N,2,FALSE)</f>
        <v>Loire-Atlantique</v>
      </c>
      <c r="E408" s="3" t="s">
        <v>26</v>
      </c>
      <c r="F408" s="3" t="s">
        <v>22</v>
      </c>
      <c r="G408" s="3" t="s">
        <v>4</v>
      </c>
      <c r="H408" s="1">
        <v>144</v>
      </c>
      <c r="I408" s="5">
        <v>2022</v>
      </c>
      <c r="J408" s="10">
        <v>440000</v>
      </c>
      <c r="K408" s="13">
        <v>435000</v>
      </c>
    </row>
    <row r="409" spans="1:11" x14ac:dyDescent="0.25">
      <c r="A409" s="1" t="s">
        <v>525</v>
      </c>
      <c r="B409" t="s">
        <v>486</v>
      </c>
      <c r="C409" s="5" t="s">
        <v>601</v>
      </c>
      <c r="D409" t="str">
        <f>VLOOKUP(C409,Paramètres!K:N,2,FALSE)</f>
        <v>Paris</v>
      </c>
      <c r="E409" s="3" t="s">
        <v>26</v>
      </c>
      <c r="F409" s="3" t="s">
        <v>22</v>
      </c>
      <c r="G409" s="3" t="s">
        <v>3</v>
      </c>
      <c r="H409" s="1">
        <v>28</v>
      </c>
      <c r="I409" s="5">
        <v>2022</v>
      </c>
      <c r="J409" s="10">
        <v>1230000</v>
      </c>
      <c r="K409" s="13">
        <v>1194000</v>
      </c>
    </row>
    <row r="410" spans="1:11" x14ac:dyDescent="0.25">
      <c r="A410" s="1" t="s">
        <v>551</v>
      </c>
      <c r="B410" t="s">
        <v>526</v>
      </c>
      <c r="C410" s="5" t="s">
        <v>809</v>
      </c>
      <c r="D410" t="str">
        <f>VLOOKUP(C410,Paramètres!K:N,2,FALSE)</f>
        <v>Alpes-Maritimes</v>
      </c>
      <c r="E410" s="3" t="s">
        <v>24</v>
      </c>
      <c r="F410" s="3" t="s">
        <v>23</v>
      </c>
      <c r="G410" s="3" t="s">
        <v>3</v>
      </c>
      <c r="H410" s="1">
        <v>15</v>
      </c>
      <c r="I410" s="5">
        <v>2021</v>
      </c>
      <c r="J410" s="2">
        <v>375000</v>
      </c>
      <c r="K410" s="13">
        <v>375000</v>
      </c>
    </row>
    <row r="411" spans="1:11" x14ac:dyDescent="0.25">
      <c r="A411" s="1" t="s">
        <v>552</v>
      </c>
      <c r="B411" t="s">
        <v>527</v>
      </c>
      <c r="C411" s="5" t="s">
        <v>823</v>
      </c>
      <c r="D411" t="str">
        <f>VLOOKUP(C411,Paramètres!K:N,2,FALSE)</f>
        <v>Bouches-du-Rhône</v>
      </c>
      <c r="E411" s="3" t="s">
        <v>24</v>
      </c>
      <c r="F411" s="3" t="s">
        <v>23</v>
      </c>
      <c r="G411" s="3" t="s">
        <v>4</v>
      </c>
      <c r="H411" s="1">
        <v>15</v>
      </c>
      <c r="I411" s="5">
        <v>2021</v>
      </c>
      <c r="J411" s="2">
        <v>300000</v>
      </c>
      <c r="K411" s="13">
        <v>300000</v>
      </c>
    </row>
    <row r="412" spans="1:11" x14ac:dyDescent="0.25">
      <c r="A412" s="1" t="s">
        <v>553</v>
      </c>
      <c r="B412" t="s">
        <v>528</v>
      </c>
      <c r="C412" s="5" t="s">
        <v>823</v>
      </c>
      <c r="D412" t="str">
        <f>VLOOKUP(C412,Paramètres!K:N,2,FALSE)</f>
        <v>Bouches-du-Rhône</v>
      </c>
      <c r="E412" s="3" t="s">
        <v>24</v>
      </c>
      <c r="F412" s="3" t="s">
        <v>23</v>
      </c>
      <c r="G412" s="3" t="s">
        <v>3</v>
      </c>
      <c r="H412" s="1">
        <v>18</v>
      </c>
      <c r="I412" s="5">
        <v>2021</v>
      </c>
      <c r="J412" s="2">
        <v>450000</v>
      </c>
      <c r="K412" s="13">
        <v>450000</v>
      </c>
    </row>
    <row r="413" spans="1:11" x14ac:dyDescent="0.25">
      <c r="A413" s="1" t="s">
        <v>550</v>
      </c>
      <c r="B413" t="s">
        <v>529</v>
      </c>
      <c r="C413" s="5" t="s">
        <v>880</v>
      </c>
      <c r="D413" t="str">
        <f>VLOOKUP(C413,Paramètres!K:N,2,FALSE)</f>
        <v>Rhône</v>
      </c>
      <c r="E413" s="3" t="s">
        <v>25</v>
      </c>
      <c r="F413" s="3" t="s">
        <v>23</v>
      </c>
      <c r="G413" s="3" t="s">
        <v>3</v>
      </c>
      <c r="H413" s="1">
        <v>16</v>
      </c>
      <c r="I413" s="5">
        <v>2021</v>
      </c>
      <c r="J413" s="2">
        <v>275000</v>
      </c>
      <c r="K413" s="13">
        <v>275000</v>
      </c>
    </row>
    <row r="414" spans="1:11" x14ac:dyDescent="0.25">
      <c r="A414" s="1" t="s">
        <v>554</v>
      </c>
      <c r="B414" t="s">
        <v>530</v>
      </c>
      <c r="C414" s="5" t="s">
        <v>823</v>
      </c>
      <c r="D414" t="str">
        <f>VLOOKUP(C414,Paramètres!K:N,2,FALSE)</f>
        <v>Bouches-du-Rhône</v>
      </c>
      <c r="E414" s="3" t="s">
        <v>25</v>
      </c>
      <c r="F414" s="3" t="s">
        <v>23</v>
      </c>
      <c r="G414" s="3" t="s">
        <v>3</v>
      </c>
      <c r="H414" s="1">
        <v>15</v>
      </c>
      <c r="I414" s="5">
        <v>2021</v>
      </c>
      <c r="J414" s="2">
        <v>375000</v>
      </c>
      <c r="K414" s="13">
        <v>375000</v>
      </c>
    </row>
    <row r="415" spans="1:11" x14ac:dyDescent="0.25">
      <c r="A415" s="1" t="s">
        <v>555</v>
      </c>
      <c r="B415" t="s">
        <v>531</v>
      </c>
      <c r="C415" s="5" t="s">
        <v>891</v>
      </c>
      <c r="D415" t="str">
        <f>VLOOKUP(C415,Paramètres!K:N,2,FALSE)</f>
        <v>Var</v>
      </c>
      <c r="E415" s="3" t="s">
        <v>24</v>
      </c>
      <c r="F415" s="3" t="s">
        <v>23</v>
      </c>
      <c r="G415" s="3" t="s">
        <v>3</v>
      </c>
      <c r="H415" s="1">
        <v>20</v>
      </c>
      <c r="I415" s="5">
        <v>2021</v>
      </c>
      <c r="J415" s="2">
        <v>613963</v>
      </c>
      <c r="K415" s="13">
        <v>500000</v>
      </c>
    </row>
    <row r="416" spans="1:11" x14ac:dyDescent="0.25">
      <c r="A416" s="1" t="s">
        <v>556</v>
      </c>
      <c r="B416" t="s">
        <v>532</v>
      </c>
      <c r="C416" s="5" t="s">
        <v>891</v>
      </c>
      <c r="D416" t="str">
        <f>VLOOKUP(C416,Paramètres!K:N,2,FALSE)</f>
        <v>Var</v>
      </c>
      <c r="E416" s="3" t="s">
        <v>24</v>
      </c>
      <c r="F416" s="3" t="s">
        <v>23</v>
      </c>
      <c r="G416" s="3" t="s">
        <v>3</v>
      </c>
      <c r="H416" s="1">
        <v>20</v>
      </c>
      <c r="I416" s="5">
        <v>2021</v>
      </c>
      <c r="J416" s="2">
        <v>498750</v>
      </c>
      <c r="K416" s="13">
        <v>500000</v>
      </c>
    </row>
    <row r="417" spans="1:11" x14ac:dyDescent="0.25">
      <c r="A417" s="1" t="s">
        <v>552</v>
      </c>
      <c r="B417" t="s">
        <v>533</v>
      </c>
      <c r="C417" s="5" t="s">
        <v>823</v>
      </c>
      <c r="D417" t="str">
        <f>VLOOKUP(C417,Paramètres!K:N,2,FALSE)</f>
        <v>Bouches-du-Rhône</v>
      </c>
      <c r="E417" s="3" t="s">
        <v>24</v>
      </c>
      <c r="F417" s="3" t="s">
        <v>23</v>
      </c>
      <c r="G417" s="3" t="s">
        <v>4</v>
      </c>
      <c r="H417" s="1">
        <v>17</v>
      </c>
      <c r="I417" s="5">
        <v>2021</v>
      </c>
      <c r="J417" s="2">
        <v>270000</v>
      </c>
      <c r="K417" s="13">
        <v>270000</v>
      </c>
    </row>
    <row r="418" spans="1:11" x14ac:dyDescent="0.25">
      <c r="A418" s="1" t="s">
        <v>557</v>
      </c>
      <c r="B418" t="s">
        <v>534</v>
      </c>
      <c r="C418" s="5" t="s">
        <v>892</v>
      </c>
      <c r="D418" t="str">
        <f>VLOOKUP(C418,Paramètres!K:N,2,FALSE)</f>
        <v>Vaucluse</v>
      </c>
      <c r="E418" s="3" t="s">
        <v>24</v>
      </c>
      <c r="F418" s="3" t="s">
        <v>23</v>
      </c>
      <c r="G418" s="3" t="s">
        <v>4</v>
      </c>
      <c r="H418" s="1">
        <v>17</v>
      </c>
      <c r="I418" s="5">
        <v>2021</v>
      </c>
      <c r="J418" s="2">
        <v>615000</v>
      </c>
      <c r="K418" s="13">
        <v>615000</v>
      </c>
    </row>
    <row r="419" spans="1:11" x14ac:dyDescent="0.25">
      <c r="A419" s="1" t="s">
        <v>558</v>
      </c>
      <c r="B419" t="s">
        <v>535</v>
      </c>
      <c r="C419" s="5" t="s">
        <v>823</v>
      </c>
      <c r="D419" t="str">
        <f>VLOOKUP(C419,Paramètres!K:N,2,FALSE)</f>
        <v>Bouches-du-Rhône</v>
      </c>
      <c r="E419" s="3" t="s">
        <v>24</v>
      </c>
      <c r="F419" s="3" t="s">
        <v>23</v>
      </c>
      <c r="G419" s="3" t="s">
        <v>4</v>
      </c>
      <c r="H419" s="1">
        <v>26</v>
      </c>
      <c r="I419" s="5">
        <v>2021</v>
      </c>
      <c r="J419" s="2">
        <v>305000</v>
      </c>
      <c r="K419" s="13">
        <v>405000</v>
      </c>
    </row>
    <row r="420" spans="1:11" x14ac:dyDescent="0.25">
      <c r="A420" s="1" t="s">
        <v>559</v>
      </c>
      <c r="B420" t="s">
        <v>536</v>
      </c>
      <c r="C420" s="5" t="s">
        <v>891</v>
      </c>
      <c r="D420" t="str">
        <f>VLOOKUP(C420,Paramètres!K:N,2,FALSE)</f>
        <v>Var</v>
      </c>
      <c r="E420" s="3" t="s">
        <v>24</v>
      </c>
      <c r="F420" s="3" t="s">
        <v>23</v>
      </c>
      <c r="G420" s="3" t="s">
        <v>3</v>
      </c>
      <c r="H420" s="1">
        <v>23</v>
      </c>
      <c r="I420" s="5">
        <v>2021</v>
      </c>
      <c r="J420" s="2">
        <v>1231000</v>
      </c>
      <c r="K420" s="13">
        <v>1150000</v>
      </c>
    </row>
    <row r="421" spans="1:11" x14ac:dyDescent="0.25">
      <c r="A421" s="1" t="s">
        <v>560</v>
      </c>
      <c r="B421" t="s">
        <v>537</v>
      </c>
      <c r="C421" s="5" t="s">
        <v>823</v>
      </c>
      <c r="D421" t="str">
        <f>VLOOKUP(C421,Paramètres!K:N,2,FALSE)</f>
        <v>Bouches-du-Rhône</v>
      </c>
      <c r="E421" s="3" t="s">
        <v>24</v>
      </c>
      <c r="F421" s="3" t="s">
        <v>23</v>
      </c>
      <c r="G421" s="3" t="s">
        <v>4</v>
      </c>
      <c r="H421" s="1">
        <v>16</v>
      </c>
      <c r="I421" s="5">
        <v>2021</v>
      </c>
      <c r="J421" s="2">
        <v>493594</v>
      </c>
      <c r="K421" s="13">
        <v>493594</v>
      </c>
    </row>
    <row r="422" spans="1:11" x14ac:dyDescent="0.25">
      <c r="A422" s="1" t="s">
        <v>561</v>
      </c>
      <c r="B422" t="s">
        <v>538</v>
      </c>
      <c r="C422" s="5" t="s">
        <v>809</v>
      </c>
      <c r="D422" t="str">
        <f>VLOOKUP(C422,Paramètres!K:N,2,FALSE)</f>
        <v>Alpes-Maritimes</v>
      </c>
      <c r="E422" s="3" t="s">
        <v>24</v>
      </c>
      <c r="F422" s="3" t="s">
        <v>23</v>
      </c>
      <c r="G422" s="3" t="s">
        <v>4</v>
      </c>
      <c r="H422" s="1">
        <v>23</v>
      </c>
      <c r="I422" s="5">
        <v>2021</v>
      </c>
      <c r="J422" s="2">
        <v>242571</v>
      </c>
      <c r="K422" s="13">
        <v>245000</v>
      </c>
    </row>
    <row r="423" spans="1:11" x14ac:dyDescent="0.25">
      <c r="A423" s="1" t="s">
        <v>562</v>
      </c>
      <c r="B423" t="s">
        <v>539</v>
      </c>
      <c r="C423" s="5" t="s">
        <v>823</v>
      </c>
      <c r="D423" t="str">
        <f>VLOOKUP(C423,Paramètres!K:N,2,FALSE)</f>
        <v>Bouches-du-Rhône</v>
      </c>
      <c r="E423" s="3" t="s">
        <v>24</v>
      </c>
      <c r="F423" s="3" t="s">
        <v>23</v>
      </c>
      <c r="G423" s="3" t="s">
        <v>4</v>
      </c>
      <c r="H423" s="1">
        <v>15</v>
      </c>
      <c r="I423" s="5">
        <v>2021</v>
      </c>
      <c r="J423" s="2">
        <v>591429</v>
      </c>
      <c r="K423" s="13">
        <v>565000</v>
      </c>
    </row>
    <row r="424" spans="1:11" x14ac:dyDescent="0.25">
      <c r="A424" s="1" t="s">
        <v>563</v>
      </c>
      <c r="B424" t="s">
        <v>548</v>
      </c>
      <c r="C424" s="5" t="s">
        <v>823</v>
      </c>
      <c r="D424" t="str">
        <f>VLOOKUP(C424,Paramètres!K:N,2,FALSE)</f>
        <v>Bouches-du-Rhône</v>
      </c>
      <c r="E424" s="3" t="s">
        <v>26</v>
      </c>
      <c r="F424" s="3" t="s">
        <v>23</v>
      </c>
      <c r="G424" s="3" t="s">
        <v>4</v>
      </c>
      <c r="H424" s="1">
        <v>140</v>
      </c>
      <c r="I424" s="5">
        <v>2021</v>
      </c>
      <c r="J424" s="2">
        <v>1053254</v>
      </c>
      <c r="K424" s="13">
        <v>1053254</v>
      </c>
    </row>
    <row r="425" spans="1:11" x14ac:dyDescent="0.25">
      <c r="A425" s="1" t="s">
        <v>564</v>
      </c>
      <c r="B425" t="s">
        <v>540</v>
      </c>
      <c r="C425" s="5" t="s">
        <v>809</v>
      </c>
      <c r="D425" t="str">
        <f>VLOOKUP(C425,Paramètres!K:N,2,FALSE)</f>
        <v>Alpes-Maritimes</v>
      </c>
      <c r="E425" s="3" t="s">
        <v>25</v>
      </c>
      <c r="F425" s="3" t="s">
        <v>23</v>
      </c>
      <c r="G425" s="3" t="s">
        <v>4</v>
      </c>
      <c r="H425" s="3">
        <v>16</v>
      </c>
      <c r="I425" s="5">
        <v>2022</v>
      </c>
      <c r="J425" s="2">
        <v>337772</v>
      </c>
      <c r="K425" s="13">
        <v>337772</v>
      </c>
    </row>
    <row r="426" spans="1:11" x14ac:dyDescent="0.25">
      <c r="A426" s="1">
        <v>78441221500021</v>
      </c>
      <c r="B426" s="7" t="s">
        <v>599</v>
      </c>
      <c r="C426" s="27" t="s">
        <v>823</v>
      </c>
      <c r="D426" t="str">
        <f>VLOOKUP(C426,Paramètres!K:N,2,FALSE)</f>
        <v>Bouches-du-Rhône</v>
      </c>
      <c r="E426" s="3" t="s">
        <v>26</v>
      </c>
      <c r="F426" s="3" t="s">
        <v>23</v>
      </c>
      <c r="G426" s="3" t="s">
        <v>3</v>
      </c>
      <c r="H426" s="1">
        <v>55</v>
      </c>
      <c r="I426" s="5">
        <v>2022</v>
      </c>
      <c r="J426" s="10">
        <v>1077660</v>
      </c>
      <c r="K426" s="10">
        <v>1077600</v>
      </c>
    </row>
    <row r="427" spans="1:11" x14ac:dyDescent="0.25">
      <c r="A427" s="1" t="s">
        <v>565</v>
      </c>
      <c r="B427" s="7" t="s">
        <v>541</v>
      </c>
      <c r="C427" s="27" t="s">
        <v>823</v>
      </c>
      <c r="D427" t="str">
        <f>VLOOKUP(C427,Paramètres!K:N,2,FALSE)</f>
        <v>Bouches-du-Rhône</v>
      </c>
      <c r="E427" s="3" t="s">
        <v>25</v>
      </c>
      <c r="F427" s="3" t="s">
        <v>23</v>
      </c>
      <c r="G427" s="3" t="s">
        <v>4</v>
      </c>
      <c r="H427" s="1">
        <v>22</v>
      </c>
      <c r="I427" s="5">
        <v>2022</v>
      </c>
      <c r="J427" s="2">
        <v>731000</v>
      </c>
      <c r="K427" s="13">
        <v>210000</v>
      </c>
    </row>
    <row r="428" spans="1:11" x14ac:dyDescent="0.25">
      <c r="A428" s="1" t="s">
        <v>566</v>
      </c>
      <c r="B428" s="7" t="s">
        <v>542</v>
      </c>
      <c r="C428" s="27" t="s">
        <v>891</v>
      </c>
      <c r="D428" t="str">
        <f>VLOOKUP(C428,Paramètres!K:N,2,FALSE)</f>
        <v>Var</v>
      </c>
      <c r="E428" s="3" t="s">
        <v>24</v>
      </c>
      <c r="F428" s="3" t="s">
        <v>23</v>
      </c>
      <c r="G428" s="3" t="s">
        <v>4</v>
      </c>
      <c r="H428" s="1">
        <v>30</v>
      </c>
      <c r="I428" s="5">
        <v>2022</v>
      </c>
      <c r="J428" s="2">
        <v>689970</v>
      </c>
      <c r="K428" s="13">
        <v>470000</v>
      </c>
    </row>
    <row r="429" spans="1:11" x14ac:dyDescent="0.25">
      <c r="A429" s="1" t="s">
        <v>567</v>
      </c>
      <c r="B429" s="7" t="s">
        <v>543</v>
      </c>
      <c r="C429" s="27" t="s">
        <v>809</v>
      </c>
      <c r="D429" t="str">
        <f>VLOOKUP(C429,Paramètres!K:N,2,FALSE)</f>
        <v>Alpes-Maritimes</v>
      </c>
      <c r="E429" s="3" t="s">
        <v>24</v>
      </c>
      <c r="F429" s="3" t="s">
        <v>23</v>
      </c>
      <c r="G429" s="3" t="s">
        <v>4</v>
      </c>
      <c r="H429" s="1">
        <v>20</v>
      </c>
      <c r="I429" s="5">
        <v>2022</v>
      </c>
      <c r="J429" s="2">
        <v>100000</v>
      </c>
      <c r="K429" s="13">
        <v>100000</v>
      </c>
    </row>
    <row r="430" spans="1:11" x14ac:dyDescent="0.25">
      <c r="A430" s="1" t="s">
        <v>568</v>
      </c>
      <c r="B430" s="7" t="s">
        <v>544</v>
      </c>
      <c r="C430" s="27" t="s">
        <v>891</v>
      </c>
      <c r="D430" t="str">
        <f>VLOOKUP(C430,Paramètres!K:N,2,FALSE)</f>
        <v>Var</v>
      </c>
      <c r="E430" s="3" t="s">
        <v>24</v>
      </c>
      <c r="F430" s="3" t="s">
        <v>23</v>
      </c>
      <c r="G430" s="3" t="s">
        <v>4</v>
      </c>
      <c r="H430" s="1">
        <v>16</v>
      </c>
      <c r="I430" s="5">
        <v>2022</v>
      </c>
      <c r="J430" s="2">
        <v>578730</v>
      </c>
      <c r="K430" s="13">
        <v>368000</v>
      </c>
    </row>
    <row r="431" spans="1:11" x14ac:dyDescent="0.25">
      <c r="A431" s="1" t="s">
        <v>569</v>
      </c>
      <c r="B431" s="7" t="s">
        <v>545</v>
      </c>
      <c r="C431" s="27" t="s">
        <v>823</v>
      </c>
      <c r="D431" t="str">
        <f>VLOOKUP(C431,Paramètres!K:N,2,FALSE)</f>
        <v>Bouches-du-Rhône</v>
      </c>
      <c r="E431" s="3" t="s">
        <v>24</v>
      </c>
      <c r="F431" s="3" t="s">
        <v>23</v>
      </c>
      <c r="G431" s="3" t="s">
        <v>3</v>
      </c>
      <c r="H431" s="1">
        <v>22</v>
      </c>
      <c r="I431" s="5">
        <v>2022</v>
      </c>
      <c r="J431" s="2">
        <v>378067</v>
      </c>
      <c r="K431" s="13">
        <v>378067</v>
      </c>
    </row>
    <row r="432" spans="1:11" x14ac:dyDescent="0.25">
      <c r="A432" s="1" t="s">
        <v>570</v>
      </c>
      <c r="B432" s="7" t="s">
        <v>546</v>
      </c>
      <c r="C432" s="27" t="s">
        <v>891</v>
      </c>
      <c r="D432" t="str">
        <f>VLOOKUP(C432,Paramètres!K:N,2,FALSE)</f>
        <v>Var</v>
      </c>
      <c r="E432" s="3" t="s">
        <v>24</v>
      </c>
      <c r="F432" s="3" t="s">
        <v>23</v>
      </c>
      <c r="G432" s="3" t="s">
        <v>3</v>
      </c>
      <c r="H432" s="1">
        <v>14</v>
      </c>
      <c r="I432" s="5">
        <v>2022</v>
      </c>
      <c r="J432" s="2">
        <v>303000</v>
      </c>
      <c r="K432" s="13">
        <v>303000</v>
      </c>
    </row>
    <row r="433" spans="1:11" x14ac:dyDescent="0.25">
      <c r="A433" s="1" t="s">
        <v>571</v>
      </c>
      <c r="B433" s="7" t="s">
        <v>547</v>
      </c>
      <c r="C433" s="27" t="s">
        <v>892</v>
      </c>
      <c r="D433" t="str">
        <f>VLOOKUP(C433,Paramètres!K:N,2,FALSE)</f>
        <v>Vaucluse</v>
      </c>
      <c r="E433" s="3" t="s">
        <v>24</v>
      </c>
      <c r="F433" s="3" t="s">
        <v>23</v>
      </c>
      <c r="G433" s="3" t="s">
        <v>3</v>
      </c>
      <c r="H433" s="1">
        <v>18</v>
      </c>
      <c r="I433" s="5">
        <v>2022</v>
      </c>
      <c r="J433" s="2">
        <v>601000</v>
      </c>
      <c r="K433" s="13">
        <v>601000</v>
      </c>
    </row>
    <row r="434" spans="1:11" x14ac:dyDescent="0.25">
      <c r="A434" s="1" t="s">
        <v>572</v>
      </c>
      <c r="B434" s="7" t="s">
        <v>549</v>
      </c>
      <c r="C434" s="27" t="s">
        <v>823</v>
      </c>
      <c r="D434" t="str">
        <f>VLOOKUP(C434,Paramètres!K:N,2,FALSE)</f>
        <v>Bouches-du-Rhône</v>
      </c>
      <c r="E434" s="3" t="s">
        <v>25</v>
      </c>
      <c r="F434" s="3" t="s">
        <v>23</v>
      </c>
      <c r="G434" s="3" t="s">
        <v>4</v>
      </c>
      <c r="H434" s="3">
        <v>15</v>
      </c>
      <c r="I434" s="5">
        <v>2022</v>
      </c>
      <c r="J434" s="2">
        <v>199350</v>
      </c>
      <c r="K434" s="13">
        <v>199350</v>
      </c>
    </row>
    <row r="435" spans="1:11" x14ac:dyDescent="0.25">
      <c r="E435" s="3"/>
      <c r="H435" s="1"/>
      <c r="I435" s="5"/>
      <c r="J435" s="2"/>
      <c r="K435" s="13"/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0A6153F-BC62-4191-BFC0-F0EC84AFF63F}">
          <x14:formula1>
            <xm:f>Paramètres!$A$2:$A$4</xm:f>
          </x14:formula1>
          <xm:sqref>E4:E434</xm:sqref>
        </x14:dataValidation>
        <x14:dataValidation type="list" allowBlank="1" showInputMessage="1" showErrorMessage="1" xr:uid="{E53119F0-8B73-4D8A-8DC3-0E934AEFD931}">
          <x14:formula1>
            <xm:f>Paramètres!$E$2:$E$19</xm:f>
          </x14:formula1>
          <xm:sqref>F4:F434</xm:sqref>
        </x14:dataValidation>
        <x14:dataValidation type="list" allowBlank="1" showInputMessage="1" showErrorMessage="1" xr:uid="{7E52EFA0-564A-4F1D-944A-1EFC49442D94}">
          <x14:formula1>
            <xm:f>Paramètres!$C$2:$C$3</xm:f>
          </x14:formula1>
          <xm:sqref>G4:G434</xm:sqref>
        </x14:dataValidation>
        <x14:dataValidation type="list" allowBlank="1" showInputMessage="1" showErrorMessage="1" xr:uid="{DF641DD5-F875-4D70-884E-0A577E29E10C}">
          <x14:formula1>
            <xm:f>Paramètres!$F$2:$F$6</xm:f>
          </x14:formula1>
          <xm:sqref>I4:I434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52BE-D55B-4F91-A92D-974742CEFDEC}">
  <dimension ref="A1:N102"/>
  <sheetViews>
    <sheetView topLeftCell="B1" workbookViewId="0">
      <selection activeCell="D20" sqref="D20"/>
    </sheetView>
  </sheetViews>
  <sheetFormatPr baseColWidth="10" defaultColWidth="9.140625" defaultRowHeight="15" x14ac:dyDescent="0.25"/>
  <cols>
    <col min="5" max="5" width="31.140625" customWidth="1"/>
    <col min="11" max="11" width="10.28515625" style="6" customWidth="1"/>
    <col min="12" max="12" width="22.28515625" bestFit="1" customWidth="1"/>
  </cols>
  <sheetData>
    <row r="1" spans="1:14" x14ac:dyDescent="0.25">
      <c r="A1" t="s">
        <v>1</v>
      </c>
      <c r="C1" t="s">
        <v>2</v>
      </c>
      <c r="E1" t="s">
        <v>5</v>
      </c>
      <c r="F1" t="s">
        <v>31</v>
      </c>
      <c r="K1" s="32" t="s">
        <v>816</v>
      </c>
      <c r="L1" s="33" t="s">
        <v>817</v>
      </c>
      <c r="M1" s="33" t="s">
        <v>818</v>
      </c>
      <c r="N1" s="33" t="s">
        <v>819</v>
      </c>
    </row>
    <row r="2" spans="1:14" x14ac:dyDescent="0.25">
      <c r="A2" t="s">
        <v>24</v>
      </c>
      <c r="C2" t="s">
        <v>3</v>
      </c>
      <c r="E2" t="s">
        <v>6</v>
      </c>
      <c r="F2" s="3">
        <v>2021</v>
      </c>
      <c r="K2" s="34" t="s">
        <v>804</v>
      </c>
      <c r="L2" t="s">
        <v>609</v>
      </c>
      <c r="M2" t="s">
        <v>610</v>
      </c>
      <c r="N2" t="s">
        <v>6</v>
      </c>
    </row>
    <row r="3" spans="1:14" x14ac:dyDescent="0.25">
      <c r="A3" t="s">
        <v>25</v>
      </c>
      <c r="C3" t="s">
        <v>4</v>
      </c>
      <c r="E3" t="s">
        <v>7</v>
      </c>
      <c r="F3" s="3">
        <v>2022</v>
      </c>
      <c r="K3" s="34" t="s">
        <v>805</v>
      </c>
      <c r="L3" t="s">
        <v>611</v>
      </c>
      <c r="M3" t="s">
        <v>612</v>
      </c>
      <c r="N3" t="s">
        <v>14</v>
      </c>
    </row>
    <row r="4" spans="1:14" x14ac:dyDescent="0.25">
      <c r="A4" t="s">
        <v>26</v>
      </c>
      <c r="E4" t="s">
        <v>8</v>
      </c>
      <c r="F4" s="3">
        <v>2023</v>
      </c>
      <c r="K4" s="34" t="s">
        <v>806</v>
      </c>
      <c r="L4" t="s">
        <v>613</v>
      </c>
      <c r="M4" t="s">
        <v>614</v>
      </c>
      <c r="N4" t="s">
        <v>6</v>
      </c>
    </row>
    <row r="5" spans="1:14" x14ac:dyDescent="0.25">
      <c r="E5" t="s">
        <v>9</v>
      </c>
      <c r="F5" s="3">
        <v>2024</v>
      </c>
      <c r="K5" s="34" t="s">
        <v>807</v>
      </c>
      <c r="L5" t="s">
        <v>615</v>
      </c>
      <c r="M5" t="s">
        <v>616</v>
      </c>
      <c r="N5" t="s">
        <v>23</v>
      </c>
    </row>
    <row r="6" spans="1:14" x14ac:dyDescent="0.25">
      <c r="E6" t="s">
        <v>10</v>
      </c>
      <c r="F6" s="3">
        <v>2025</v>
      </c>
      <c r="K6" s="34" t="s">
        <v>808</v>
      </c>
      <c r="L6" t="s">
        <v>617</v>
      </c>
      <c r="M6" t="s">
        <v>618</v>
      </c>
      <c r="N6" t="s">
        <v>23</v>
      </c>
    </row>
    <row r="7" spans="1:14" x14ac:dyDescent="0.25">
      <c r="E7" t="s">
        <v>11</v>
      </c>
      <c r="K7" s="34" t="s">
        <v>809</v>
      </c>
      <c r="L7" t="s">
        <v>619</v>
      </c>
      <c r="M7" t="s">
        <v>620</v>
      </c>
      <c r="N7" t="s">
        <v>23</v>
      </c>
    </row>
    <row r="8" spans="1:14" x14ac:dyDescent="0.25">
      <c r="E8" t="s">
        <v>12</v>
      </c>
      <c r="K8" s="34" t="s">
        <v>810</v>
      </c>
      <c r="L8" t="s">
        <v>621</v>
      </c>
      <c r="M8" t="s">
        <v>622</v>
      </c>
      <c r="N8" t="s">
        <v>6</v>
      </c>
    </row>
    <row r="9" spans="1:14" x14ac:dyDescent="0.25">
      <c r="E9" t="s">
        <v>13</v>
      </c>
      <c r="K9" s="34" t="s">
        <v>811</v>
      </c>
      <c r="L9" t="s">
        <v>623</v>
      </c>
      <c r="M9" t="s">
        <v>624</v>
      </c>
      <c r="N9" t="s">
        <v>11</v>
      </c>
    </row>
    <row r="10" spans="1:14" x14ac:dyDescent="0.25">
      <c r="E10" t="s">
        <v>14</v>
      </c>
      <c r="K10" s="34" t="s">
        <v>812</v>
      </c>
      <c r="L10" t="s">
        <v>625</v>
      </c>
      <c r="M10" t="s">
        <v>626</v>
      </c>
      <c r="N10" t="s">
        <v>21</v>
      </c>
    </row>
    <row r="11" spans="1:14" x14ac:dyDescent="0.25">
      <c r="E11" t="s">
        <v>15</v>
      </c>
      <c r="K11" s="34" t="s">
        <v>820</v>
      </c>
      <c r="L11" t="s">
        <v>627</v>
      </c>
      <c r="M11" t="s">
        <v>628</v>
      </c>
      <c r="N11" t="s">
        <v>11</v>
      </c>
    </row>
    <row r="12" spans="1:14" x14ac:dyDescent="0.25">
      <c r="E12" t="s">
        <v>16</v>
      </c>
      <c r="K12" s="34" t="s">
        <v>821</v>
      </c>
      <c r="L12" t="s">
        <v>629</v>
      </c>
      <c r="M12" t="s">
        <v>630</v>
      </c>
      <c r="N12" t="s">
        <v>21</v>
      </c>
    </row>
    <row r="13" spans="1:14" x14ac:dyDescent="0.25">
      <c r="E13" t="s">
        <v>17</v>
      </c>
      <c r="K13" s="34" t="s">
        <v>822</v>
      </c>
      <c r="L13" t="s">
        <v>631</v>
      </c>
      <c r="M13" t="s">
        <v>632</v>
      </c>
      <c r="N13" t="s">
        <v>21</v>
      </c>
    </row>
    <row r="14" spans="1:14" x14ac:dyDescent="0.25">
      <c r="E14" t="s">
        <v>18</v>
      </c>
      <c r="K14" s="34" t="s">
        <v>823</v>
      </c>
      <c r="L14" t="s">
        <v>633</v>
      </c>
      <c r="M14" t="s">
        <v>634</v>
      </c>
      <c r="N14" t="s">
        <v>23</v>
      </c>
    </row>
    <row r="15" spans="1:14" x14ac:dyDescent="0.25">
      <c r="E15" t="s">
        <v>19</v>
      </c>
      <c r="K15" s="34" t="s">
        <v>824</v>
      </c>
      <c r="L15" t="s">
        <v>635</v>
      </c>
      <c r="M15" t="s">
        <v>636</v>
      </c>
      <c r="N15" t="s">
        <v>19</v>
      </c>
    </row>
    <row r="16" spans="1:14" x14ac:dyDescent="0.25">
      <c r="E16" t="s">
        <v>20</v>
      </c>
      <c r="K16" s="34" t="s">
        <v>825</v>
      </c>
      <c r="L16" t="s">
        <v>637</v>
      </c>
      <c r="M16" t="s">
        <v>638</v>
      </c>
      <c r="N16" t="s">
        <v>6</v>
      </c>
    </row>
    <row r="17" spans="5:14" x14ac:dyDescent="0.25">
      <c r="E17" t="s">
        <v>21</v>
      </c>
      <c r="K17" s="34" t="s">
        <v>826</v>
      </c>
      <c r="L17" t="s">
        <v>639</v>
      </c>
      <c r="M17" t="s">
        <v>640</v>
      </c>
      <c r="N17" t="s">
        <v>20</v>
      </c>
    </row>
    <row r="18" spans="5:14" x14ac:dyDescent="0.25">
      <c r="E18" t="s">
        <v>22</v>
      </c>
      <c r="K18" s="34" t="s">
        <v>827</v>
      </c>
      <c r="L18" t="s">
        <v>641</v>
      </c>
      <c r="M18" t="s">
        <v>642</v>
      </c>
      <c r="N18" t="s">
        <v>20</v>
      </c>
    </row>
    <row r="19" spans="5:14" x14ac:dyDescent="0.25">
      <c r="E19" t="s">
        <v>23</v>
      </c>
      <c r="K19" s="34" t="s">
        <v>828</v>
      </c>
      <c r="L19" t="s">
        <v>643</v>
      </c>
      <c r="M19" t="s">
        <v>644</v>
      </c>
      <c r="N19" t="s">
        <v>9</v>
      </c>
    </row>
    <row r="20" spans="5:14" x14ac:dyDescent="0.25">
      <c r="K20" s="34" t="s">
        <v>829</v>
      </c>
      <c r="L20" t="s">
        <v>645</v>
      </c>
      <c r="M20" t="s">
        <v>646</v>
      </c>
      <c r="N20" t="s">
        <v>20</v>
      </c>
    </row>
    <row r="21" spans="5:14" x14ac:dyDescent="0.25">
      <c r="K21" s="34" t="s">
        <v>813</v>
      </c>
      <c r="L21" t="s">
        <v>647</v>
      </c>
      <c r="M21" t="s">
        <v>648</v>
      </c>
      <c r="N21" t="s">
        <v>10</v>
      </c>
    </row>
    <row r="22" spans="5:14" x14ac:dyDescent="0.25">
      <c r="K22" s="34" t="s">
        <v>813</v>
      </c>
      <c r="L22" t="s">
        <v>649</v>
      </c>
      <c r="M22" t="s">
        <v>650</v>
      </c>
      <c r="N22" t="s">
        <v>10</v>
      </c>
    </row>
    <row r="23" spans="5:14" x14ac:dyDescent="0.25">
      <c r="K23" s="34" t="s">
        <v>830</v>
      </c>
      <c r="L23" t="s">
        <v>831</v>
      </c>
      <c r="M23" t="s">
        <v>651</v>
      </c>
      <c r="N23" t="s">
        <v>7</v>
      </c>
    </row>
    <row r="24" spans="5:14" x14ac:dyDescent="0.25">
      <c r="K24" s="34" t="s">
        <v>832</v>
      </c>
      <c r="L24" t="s">
        <v>833</v>
      </c>
      <c r="M24" t="s">
        <v>652</v>
      </c>
      <c r="N24" t="s">
        <v>8</v>
      </c>
    </row>
    <row r="25" spans="5:14" x14ac:dyDescent="0.25">
      <c r="K25" s="34" t="s">
        <v>834</v>
      </c>
      <c r="L25" t="s">
        <v>653</v>
      </c>
      <c r="M25" t="s">
        <v>654</v>
      </c>
      <c r="N25" t="s">
        <v>20</v>
      </c>
    </row>
    <row r="26" spans="5:14" x14ac:dyDescent="0.25">
      <c r="K26" s="34" t="s">
        <v>835</v>
      </c>
      <c r="L26" t="s">
        <v>655</v>
      </c>
      <c r="M26" t="s">
        <v>656</v>
      </c>
      <c r="N26" t="s">
        <v>20</v>
      </c>
    </row>
    <row r="27" spans="5:14" x14ac:dyDescent="0.25">
      <c r="K27" s="34" t="s">
        <v>836</v>
      </c>
      <c r="L27" t="s">
        <v>657</v>
      </c>
      <c r="M27" t="s">
        <v>658</v>
      </c>
      <c r="N27" t="s">
        <v>7</v>
      </c>
    </row>
    <row r="28" spans="5:14" x14ac:dyDescent="0.25">
      <c r="K28" s="34" t="s">
        <v>837</v>
      </c>
      <c r="L28" t="s">
        <v>659</v>
      </c>
      <c r="M28" t="s">
        <v>660</v>
      </c>
      <c r="N28" t="s">
        <v>6</v>
      </c>
    </row>
    <row r="29" spans="5:14" x14ac:dyDescent="0.25">
      <c r="K29" s="34" t="s">
        <v>838</v>
      </c>
      <c r="L29" t="s">
        <v>661</v>
      </c>
      <c r="M29" t="s">
        <v>662</v>
      </c>
      <c r="N29" t="s">
        <v>19</v>
      </c>
    </row>
    <row r="30" spans="5:14" x14ac:dyDescent="0.25">
      <c r="K30" s="34" t="s">
        <v>839</v>
      </c>
      <c r="L30" t="s">
        <v>663</v>
      </c>
      <c r="M30" t="s">
        <v>664</v>
      </c>
      <c r="N30" t="s">
        <v>9</v>
      </c>
    </row>
    <row r="31" spans="5:14" x14ac:dyDescent="0.25">
      <c r="K31" s="34" t="s">
        <v>840</v>
      </c>
      <c r="L31" t="s">
        <v>665</v>
      </c>
      <c r="M31" t="s">
        <v>666</v>
      </c>
      <c r="N31" t="s">
        <v>8</v>
      </c>
    </row>
    <row r="32" spans="5:14" x14ac:dyDescent="0.25">
      <c r="K32" s="34" t="s">
        <v>841</v>
      </c>
      <c r="L32" t="s">
        <v>667</v>
      </c>
      <c r="M32" t="s">
        <v>668</v>
      </c>
      <c r="N32" t="s">
        <v>21</v>
      </c>
    </row>
    <row r="33" spans="11:14" x14ac:dyDescent="0.25">
      <c r="K33" s="34" t="s">
        <v>842</v>
      </c>
      <c r="L33" t="s">
        <v>669</v>
      </c>
      <c r="M33" t="s">
        <v>670</v>
      </c>
      <c r="N33" t="s">
        <v>21</v>
      </c>
    </row>
    <row r="34" spans="11:14" x14ac:dyDescent="0.25">
      <c r="K34" s="34" t="s">
        <v>843</v>
      </c>
      <c r="L34" t="s">
        <v>671</v>
      </c>
      <c r="M34" t="s">
        <v>672</v>
      </c>
      <c r="N34" t="s">
        <v>21</v>
      </c>
    </row>
    <row r="35" spans="11:14" x14ac:dyDescent="0.25">
      <c r="K35" s="34" t="s">
        <v>844</v>
      </c>
      <c r="L35" t="s">
        <v>673</v>
      </c>
      <c r="M35" t="s">
        <v>674</v>
      </c>
      <c r="N35" t="s">
        <v>20</v>
      </c>
    </row>
    <row r="36" spans="11:14" x14ac:dyDescent="0.25">
      <c r="K36" s="34" t="s">
        <v>845</v>
      </c>
      <c r="L36" t="s">
        <v>675</v>
      </c>
      <c r="M36" t="s">
        <v>676</v>
      </c>
      <c r="N36" t="s">
        <v>21</v>
      </c>
    </row>
    <row r="37" spans="11:14" x14ac:dyDescent="0.25">
      <c r="K37" s="34" t="s">
        <v>846</v>
      </c>
      <c r="L37" t="s">
        <v>677</v>
      </c>
      <c r="M37" t="s">
        <v>678</v>
      </c>
      <c r="N37" t="s">
        <v>8</v>
      </c>
    </row>
    <row r="38" spans="11:14" x14ac:dyDescent="0.25">
      <c r="K38" s="34" t="s">
        <v>847</v>
      </c>
      <c r="L38" t="s">
        <v>679</v>
      </c>
      <c r="M38" t="s">
        <v>680</v>
      </c>
      <c r="N38" t="s">
        <v>9</v>
      </c>
    </row>
    <row r="39" spans="11:14" x14ac:dyDescent="0.25">
      <c r="K39" s="34" t="s">
        <v>848</v>
      </c>
      <c r="L39" t="s">
        <v>681</v>
      </c>
      <c r="M39" t="s">
        <v>682</v>
      </c>
      <c r="N39" t="s">
        <v>9</v>
      </c>
    </row>
    <row r="40" spans="11:14" x14ac:dyDescent="0.25">
      <c r="K40" s="34" t="s">
        <v>849</v>
      </c>
      <c r="L40" t="s">
        <v>683</v>
      </c>
      <c r="M40" t="s">
        <v>684</v>
      </c>
      <c r="N40" t="s">
        <v>6</v>
      </c>
    </row>
    <row r="41" spans="11:14" x14ac:dyDescent="0.25">
      <c r="K41" s="34" t="s">
        <v>850</v>
      </c>
      <c r="L41" t="s">
        <v>685</v>
      </c>
      <c r="M41" t="s">
        <v>686</v>
      </c>
      <c r="N41" t="s">
        <v>7</v>
      </c>
    </row>
    <row r="42" spans="11:14" x14ac:dyDescent="0.25">
      <c r="K42" s="34" t="s">
        <v>851</v>
      </c>
      <c r="L42" t="s">
        <v>687</v>
      </c>
      <c r="M42" t="s">
        <v>688</v>
      </c>
      <c r="N42" t="s">
        <v>20</v>
      </c>
    </row>
    <row r="43" spans="11:14" x14ac:dyDescent="0.25">
      <c r="K43" s="34" t="s">
        <v>852</v>
      </c>
      <c r="L43" t="s">
        <v>689</v>
      </c>
      <c r="M43" t="s">
        <v>690</v>
      </c>
      <c r="N43" t="s">
        <v>9</v>
      </c>
    </row>
    <row r="44" spans="11:14" x14ac:dyDescent="0.25">
      <c r="K44" s="34" t="s">
        <v>853</v>
      </c>
      <c r="L44" t="s">
        <v>691</v>
      </c>
      <c r="M44" t="s">
        <v>692</v>
      </c>
      <c r="N44" t="s">
        <v>6</v>
      </c>
    </row>
    <row r="45" spans="11:14" x14ac:dyDescent="0.25">
      <c r="K45" s="34" t="s">
        <v>854</v>
      </c>
      <c r="L45" t="s">
        <v>693</v>
      </c>
      <c r="M45" t="s">
        <v>694</v>
      </c>
      <c r="N45" t="s">
        <v>6</v>
      </c>
    </row>
    <row r="46" spans="11:14" x14ac:dyDescent="0.25">
      <c r="K46" s="34" t="s">
        <v>855</v>
      </c>
      <c r="L46" t="s">
        <v>695</v>
      </c>
      <c r="M46" t="s">
        <v>696</v>
      </c>
      <c r="N46" t="s">
        <v>22</v>
      </c>
    </row>
    <row r="47" spans="11:14" x14ac:dyDescent="0.25">
      <c r="K47" s="34" t="s">
        <v>856</v>
      </c>
      <c r="L47" t="s">
        <v>697</v>
      </c>
      <c r="M47" t="s">
        <v>698</v>
      </c>
      <c r="N47" t="s">
        <v>9</v>
      </c>
    </row>
    <row r="48" spans="11:14" x14ac:dyDescent="0.25">
      <c r="K48" s="34" t="s">
        <v>857</v>
      </c>
      <c r="L48" t="s">
        <v>699</v>
      </c>
      <c r="M48" t="s">
        <v>700</v>
      </c>
      <c r="N48" t="s">
        <v>21</v>
      </c>
    </row>
    <row r="49" spans="11:14" x14ac:dyDescent="0.25">
      <c r="K49" s="34" t="s">
        <v>858</v>
      </c>
      <c r="L49" t="s">
        <v>701</v>
      </c>
      <c r="M49" t="s">
        <v>702</v>
      </c>
      <c r="N49" t="s">
        <v>20</v>
      </c>
    </row>
    <row r="50" spans="11:14" x14ac:dyDescent="0.25">
      <c r="K50" s="34" t="s">
        <v>859</v>
      </c>
      <c r="L50" t="s">
        <v>703</v>
      </c>
      <c r="M50" t="s">
        <v>704</v>
      </c>
      <c r="N50" t="s">
        <v>21</v>
      </c>
    </row>
    <row r="51" spans="11:14" x14ac:dyDescent="0.25">
      <c r="K51" s="34" t="s">
        <v>860</v>
      </c>
      <c r="L51" t="s">
        <v>705</v>
      </c>
      <c r="M51" t="s">
        <v>706</v>
      </c>
      <c r="N51" t="s">
        <v>22</v>
      </c>
    </row>
    <row r="52" spans="11:14" x14ac:dyDescent="0.25">
      <c r="K52" s="34" t="s">
        <v>861</v>
      </c>
      <c r="L52" t="s">
        <v>707</v>
      </c>
      <c r="M52" t="s">
        <v>708</v>
      </c>
      <c r="N52" t="s">
        <v>19</v>
      </c>
    </row>
    <row r="53" spans="11:14" x14ac:dyDescent="0.25">
      <c r="K53" s="34" t="s">
        <v>862</v>
      </c>
      <c r="L53" t="s">
        <v>709</v>
      </c>
      <c r="M53" t="s">
        <v>710</v>
      </c>
      <c r="N53" t="s">
        <v>11</v>
      </c>
    </row>
    <row r="54" spans="11:14" x14ac:dyDescent="0.25">
      <c r="K54" s="34" t="s">
        <v>863</v>
      </c>
      <c r="L54" t="s">
        <v>711</v>
      </c>
      <c r="M54" t="s">
        <v>712</v>
      </c>
      <c r="N54" t="s">
        <v>11</v>
      </c>
    </row>
    <row r="55" spans="11:14" x14ac:dyDescent="0.25">
      <c r="K55" s="34" t="s">
        <v>864</v>
      </c>
      <c r="L55" t="s">
        <v>713</v>
      </c>
      <c r="M55" t="s">
        <v>714</v>
      </c>
      <c r="N55" t="s">
        <v>22</v>
      </c>
    </row>
    <row r="56" spans="11:14" x14ac:dyDescent="0.25">
      <c r="K56" s="34" t="s">
        <v>865</v>
      </c>
      <c r="L56" t="s">
        <v>715</v>
      </c>
      <c r="M56" t="s">
        <v>716</v>
      </c>
      <c r="N56" t="s">
        <v>11</v>
      </c>
    </row>
    <row r="57" spans="11:14" x14ac:dyDescent="0.25">
      <c r="K57" s="34" t="s">
        <v>866</v>
      </c>
      <c r="L57" t="s">
        <v>717</v>
      </c>
      <c r="M57" t="s">
        <v>718</v>
      </c>
      <c r="N57" t="s">
        <v>11</v>
      </c>
    </row>
    <row r="58" spans="11:14" x14ac:dyDescent="0.25">
      <c r="K58" s="34" t="s">
        <v>867</v>
      </c>
      <c r="L58" t="s">
        <v>719</v>
      </c>
      <c r="M58" t="s">
        <v>720</v>
      </c>
      <c r="N58" t="s">
        <v>8</v>
      </c>
    </row>
    <row r="59" spans="11:14" x14ac:dyDescent="0.25">
      <c r="K59" s="34" t="s">
        <v>868</v>
      </c>
      <c r="L59" t="s">
        <v>721</v>
      </c>
      <c r="M59" t="s">
        <v>722</v>
      </c>
      <c r="N59" t="s">
        <v>11</v>
      </c>
    </row>
    <row r="60" spans="11:14" x14ac:dyDescent="0.25">
      <c r="K60" s="34" t="s">
        <v>869</v>
      </c>
      <c r="L60" t="s">
        <v>723</v>
      </c>
      <c r="M60" t="s">
        <v>724</v>
      </c>
      <c r="N60" t="s">
        <v>7</v>
      </c>
    </row>
    <row r="61" spans="11:14" x14ac:dyDescent="0.25">
      <c r="K61" s="34" t="s">
        <v>870</v>
      </c>
      <c r="L61" t="s">
        <v>725</v>
      </c>
      <c r="M61" t="s">
        <v>726</v>
      </c>
      <c r="N61" t="s">
        <v>14</v>
      </c>
    </row>
    <row r="62" spans="11:14" x14ac:dyDescent="0.25">
      <c r="K62" s="34" t="s">
        <v>871</v>
      </c>
      <c r="L62" t="s">
        <v>727</v>
      </c>
      <c r="M62" t="s">
        <v>728</v>
      </c>
      <c r="N62" t="s">
        <v>14</v>
      </c>
    </row>
    <row r="63" spans="11:14" x14ac:dyDescent="0.25">
      <c r="K63" s="34" t="s">
        <v>872</v>
      </c>
      <c r="L63" t="s">
        <v>729</v>
      </c>
      <c r="M63" t="s">
        <v>730</v>
      </c>
      <c r="N63" t="s">
        <v>19</v>
      </c>
    </row>
    <row r="64" spans="11:14" x14ac:dyDescent="0.25">
      <c r="K64" s="34" t="s">
        <v>873</v>
      </c>
      <c r="L64" t="s">
        <v>731</v>
      </c>
      <c r="M64" t="s">
        <v>732</v>
      </c>
      <c r="N64" t="s">
        <v>14</v>
      </c>
    </row>
    <row r="65" spans="11:14" x14ac:dyDescent="0.25">
      <c r="K65" s="34" t="s">
        <v>874</v>
      </c>
      <c r="L65" t="s">
        <v>733</v>
      </c>
      <c r="M65" t="s">
        <v>734</v>
      </c>
      <c r="N65" t="s">
        <v>6</v>
      </c>
    </row>
    <row r="66" spans="11:14" x14ac:dyDescent="0.25">
      <c r="K66" s="34" t="s">
        <v>875</v>
      </c>
      <c r="L66" t="s">
        <v>735</v>
      </c>
      <c r="M66" t="s">
        <v>736</v>
      </c>
      <c r="N66" t="s">
        <v>20</v>
      </c>
    </row>
    <row r="67" spans="11:14" x14ac:dyDescent="0.25">
      <c r="K67" s="34" t="s">
        <v>876</v>
      </c>
      <c r="L67" t="s">
        <v>737</v>
      </c>
      <c r="M67" t="s">
        <v>738</v>
      </c>
      <c r="N67" t="s">
        <v>21</v>
      </c>
    </row>
    <row r="68" spans="11:14" x14ac:dyDescent="0.25">
      <c r="K68" s="34" t="s">
        <v>877</v>
      </c>
      <c r="L68" t="s">
        <v>739</v>
      </c>
      <c r="M68" t="s">
        <v>740</v>
      </c>
      <c r="N68" t="s">
        <v>21</v>
      </c>
    </row>
    <row r="69" spans="11:14" x14ac:dyDescent="0.25">
      <c r="K69" s="34" t="s">
        <v>878</v>
      </c>
      <c r="L69" t="s">
        <v>741</v>
      </c>
      <c r="M69" t="s">
        <v>742</v>
      </c>
      <c r="N69" t="s">
        <v>11</v>
      </c>
    </row>
    <row r="70" spans="11:14" x14ac:dyDescent="0.25">
      <c r="K70" s="34" t="s">
        <v>879</v>
      </c>
      <c r="L70" t="s">
        <v>743</v>
      </c>
      <c r="M70" t="s">
        <v>744</v>
      </c>
      <c r="N70" t="s">
        <v>11</v>
      </c>
    </row>
    <row r="71" spans="11:14" x14ac:dyDescent="0.25">
      <c r="K71" s="34" t="s">
        <v>880</v>
      </c>
      <c r="L71" t="s">
        <v>745</v>
      </c>
      <c r="M71" t="s">
        <v>746</v>
      </c>
      <c r="N71" t="s">
        <v>6</v>
      </c>
    </row>
    <row r="72" spans="11:14" x14ac:dyDescent="0.25">
      <c r="K72" s="34" t="s">
        <v>881</v>
      </c>
      <c r="L72" t="s">
        <v>747</v>
      </c>
      <c r="M72" t="s">
        <v>748</v>
      </c>
      <c r="N72" t="s">
        <v>7</v>
      </c>
    </row>
    <row r="73" spans="11:14" x14ac:dyDescent="0.25">
      <c r="K73" s="34" t="s">
        <v>882</v>
      </c>
      <c r="L73" t="s">
        <v>749</v>
      </c>
      <c r="M73" t="s">
        <v>750</v>
      </c>
      <c r="N73" t="s">
        <v>7</v>
      </c>
    </row>
    <row r="74" spans="11:14" x14ac:dyDescent="0.25">
      <c r="K74" s="34" t="s">
        <v>883</v>
      </c>
      <c r="L74" t="s">
        <v>751</v>
      </c>
      <c r="M74" t="s">
        <v>752</v>
      </c>
      <c r="N74" t="s">
        <v>22</v>
      </c>
    </row>
    <row r="75" spans="11:14" x14ac:dyDescent="0.25">
      <c r="K75" s="34" t="s">
        <v>884</v>
      </c>
      <c r="L75" t="s">
        <v>753</v>
      </c>
      <c r="M75" t="s">
        <v>754</v>
      </c>
      <c r="N75" t="s">
        <v>6</v>
      </c>
    </row>
    <row r="76" spans="11:14" x14ac:dyDescent="0.25">
      <c r="K76" s="34" t="s">
        <v>885</v>
      </c>
      <c r="L76" t="s">
        <v>755</v>
      </c>
      <c r="M76" t="s">
        <v>756</v>
      </c>
      <c r="N76" t="s">
        <v>6</v>
      </c>
    </row>
    <row r="77" spans="11:14" x14ac:dyDescent="0.25">
      <c r="K77" s="34" t="s">
        <v>601</v>
      </c>
      <c r="L77" t="s">
        <v>757</v>
      </c>
      <c r="M77" t="s">
        <v>757</v>
      </c>
      <c r="N77" t="s">
        <v>758</v>
      </c>
    </row>
    <row r="78" spans="11:14" x14ac:dyDescent="0.25">
      <c r="K78" s="34" t="s">
        <v>886</v>
      </c>
      <c r="L78" t="s">
        <v>759</v>
      </c>
      <c r="M78" t="s">
        <v>760</v>
      </c>
      <c r="N78" t="s">
        <v>19</v>
      </c>
    </row>
    <row r="79" spans="11:14" x14ac:dyDescent="0.25">
      <c r="K79" s="34" t="s">
        <v>606</v>
      </c>
      <c r="L79" t="s">
        <v>761</v>
      </c>
      <c r="M79" t="s">
        <v>762</v>
      </c>
      <c r="N79" t="s">
        <v>758</v>
      </c>
    </row>
    <row r="80" spans="11:14" x14ac:dyDescent="0.25">
      <c r="K80" s="34" t="s">
        <v>603</v>
      </c>
      <c r="L80" t="s">
        <v>763</v>
      </c>
      <c r="M80" t="s">
        <v>764</v>
      </c>
      <c r="N80" t="s">
        <v>758</v>
      </c>
    </row>
    <row r="81" spans="11:14" x14ac:dyDescent="0.25">
      <c r="K81" s="34" t="s">
        <v>887</v>
      </c>
      <c r="L81" t="s">
        <v>765</v>
      </c>
      <c r="M81" t="s">
        <v>766</v>
      </c>
      <c r="N81" t="s">
        <v>20</v>
      </c>
    </row>
    <row r="82" spans="11:14" x14ac:dyDescent="0.25">
      <c r="K82" s="34" t="s">
        <v>888</v>
      </c>
      <c r="L82" t="s">
        <v>767</v>
      </c>
      <c r="M82" t="s">
        <v>768</v>
      </c>
      <c r="N82" t="s">
        <v>14</v>
      </c>
    </row>
    <row r="83" spans="11:14" x14ac:dyDescent="0.25">
      <c r="K83" s="34" t="s">
        <v>889</v>
      </c>
      <c r="L83" t="s">
        <v>769</v>
      </c>
      <c r="M83" t="s">
        <v>770</v>
      </c>
      <c r="N83" t="s">
        <v>21</v>
      </c>
    </row>
    <row r="84" spans="11:14" x14ac:dyDescent="0.25">
      <c r="K84" s="34" t="s">
        <v>890</v>
      </c>
      <c r="L84" t="s">
        <v>771</v>
      </c>
      <c r="M84" t="s">
        <v>772</v>
      </c>
      <c r="N84" t="s">
        <v>21</v>
      </c>
    </row>
    <row r="85" spans="11:14" x14ac:dyDescent="0.25">
      <c r="K85" s="34" t="s">
        <v>891</v>
      </c>
      <c r="L85" t="s">
        <v>773</v>
      </c>
      <c r="M85" t="s">
        <v>774</v>
      </c>
      <c r="N85" t="s">
        <v>23</v>
      </c>
    </row>
    <row r="86" spans="11:14" x14ac:dyDescent="0.25">
      <c r="K86" s="34" t="s">
        <v>892</v>
      </c>
      <c r="L86" t="s">
        <v>775</v>
      </c>
      <c r="M86" t="s">
        <v>776</v>
      </c>
      <c r="N86" t="s">
        <v>23</v>
      </c>
    </row>
    <row r="87" spans="11:14" x14ac:dyDescent="0.25">
      <c r="K87" s="34" t="s">
        <v>893</v>
      </c>
      <c r="L87" t="s">
        <v>777</v>
      </c>
      <c r="M87" t="s">
        <v>778</v>
      </c>
      <c r="N87" t="s">
        <v>22</v>
      </c>
    </row>
    <row r="88" spans="11:14" x14ac:dyDescent="0.25">
      <c r="K88" s="34" t="s">
        <v>894</v>
      </c>
      <c r="L88" t="s">
        <v>779</v>
      </c>
      <c r="M88" t="s">
        <v>780</v>
      </c>
      <c r="N88" t="s">
        <v>20</v>
      </c>
    </row>
    <row r="89" spans="11:14" x14ac:dyDescent="0.25">
      <c r="K89" s="34" t="s">
        <v>895</v>
      </c>
      <c r="L89" t="s">
        <v>781</v>
      </c>
      <c r="M89" t="s">
        <v>782</v>
      </c>
      <c r="N89" t="s">
        <v>20</v>
      </c>
    </row>
    <row r="90" spans="11:14" x14ac:dyDescent="0.25">
      <c r="K90" s="34" t="s">
        <v>896</v>
      </c>
      <c r="L90" t="s">
        <v>783</v>
      </c>
      <c r="M90" t="s">
        <v>784</v>
      </c>
      <c r="N90" t="s">
        <v>11</v>
      </c>
    </row>
    <row r="91" spans="11:14" x14ac:dyDescent="0.25">
      <c r="K91" s="34" t="s">
        <v>897</v>
      </c>
      <c r="L91" t="s">
        <v>785</v>
      </c>
      <c r="M91" t="s">
        <v>786</v>
      </c>
      <c r="N91" t="s">
        <v>7</v>
      </c>
    </row>
    <row r="92" spans="11:14" x14ac:dyDescent="0.25">
      <c r="K92" s="34" t="s">
        <v>898</v>
      </c>
      <c r="L92" t="s">
        <v>787</v>
      </c>
      <c r="M92" t="s">
        <v>788</v>
      </c>
      <c r="N92" t="s">
        <v>7</v>
      </c>
    </row>
    <row r="93" spans="11:14" x14ac:dyDescent="0.25">
      <c r="K93" s="34" t="s">
        <v>607</v>
      </c>
      <c r="L93" t="s">
        <v>789</v>
      </c>
      <c r="M93" t="s">
        <v>790</v>
      </c>
      <c r="N93" t="s">
        <v>758</v>
      </c>
    </row>
    <row r="94" spans="11:14" x14ac:dyDescent="0.25">
      <c r="K94" s="34" t="s">
        <v>604</v>
      </c>
      <c r="L94" t="s">
        <v>791</v>
      </c>
      <c r="M94" t="s">
        <v>792</v>
      </c>
      <c r="N94" t="s">
        <v>758</v>
      </c>
    </row>
    <row r="95" spans="11:14" x14ac:dyDescent="0.25">
      <c r="K95" s="34" t="s">
        <v>602</v>
      </c>
      <c r="L95" t="s">
        <v>793</v>
      </c>
      <c r="M95" t="s">
        <v>794</v>
      </c>
      <c r="N95" t="s">
        <v>758</v>
      </c>
    </row>
    <row r="96" spans="11:14" x14ac:dyDescent="0.25">
      <c r="K96" s="34" t="s">
        <v>608</v>
      </c>
      <c r="L96" t="s">
        <v>795</v>
      </c>
      <c r="M96" t="s">
        <v>796</v>
      </c>
      <c r="N96" t="s">
        <v>758</v>
      </c>
    </row>
    <row r="97" spans="11:14" x14ac:dyDescent="0.25">
      <c r="K97" s="34" t="s">
        <v>605</v>
      </c>
      <c r="L97" t="s">
        <v>899</v>
      </c>
      <c r="M97" t="s">
        <v>797</v>
      </c>
      <c r="N97" t="s">
        <v>758</v>
      </c>
    </row>
    <row r="98" spans="11:14" x14ac:dyDescent="0.25">
      <c r="K98" s="34" t="s">
        <v>900</v>
      </c>
      <c r="L98" t="s">
        <v>798</v>
      </c>
      <c r="M98" t="s">
        <v>799</v>
      </c>
      <c r="N98" t="s">
        <v>798</v>
      </c>
    </row>
    <row r="99" spans="11:14" x14ac:dyDescent="0.25">
      <c r="K99" s="34" t="s">
        <v>901</v>
      </c>
      <c r="L99" t="s">
        <v>17</v>
      </c>
      <c r="M99" t="s">
        <v>800</v>
      </c>
      <c r="N99" t="s">
        <v>17</v>
      </c>
    </row>
    <row r="100" spans="11:14" x14ac:dyDescent="0.25">
      <c r="K100" s="34" t="s">
        <v>902</v>
      </c>
      <c r="L100" t="s">
        <v>13</v>
      </c>
      <c r="M100" t="s">
        <v>801</v>
      </c>
      <c r="N100" t="s">
        <v>13</v>
      </c>
    </row>
    <row r="101" spans="11:14" x14ac:dyDescent="0.25">
      <c r="K101" s="34" t="s">
        <v>903</v>
      </c>
      <c r="L101" t="s">
        <v>16</v>
      </c>
      <c r="M101" t="s">
        <v>802</v>
      </c>
      <c r="N101" t="s">
        <v>16</v>
      </c>
    </row>
    <row r="102" spans="11:14" x14ac:dyDescent="0.25">
      <c r="K102" s="34" t="s">
        <v>904</v>
      </c>
      <c r="L102" t="s">
        <v>18</v>
      </c>
      <c r="M102" t="s">
        <v>803</v>
      </c>
      <c r="N102" t="s">
        <v>18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CCCB56A9CF443B458AF54C4036A53" ma:contentTypeVersion="9" ma:contentTypeDescription="Create a new document." ma:contentTypeScope="" ma:versionID="e5446048d1681f44fd8ded5ccbb6ba03">
  <xsd:schema xmlns:xsd="http://www.w3.org/2001/XMLSchema" xmlns:xs="http://www.w3.org/2001/XMLSchema" xmlns:p="http://schemas.microsoft.com/office/2006/metadata/properties" xmlns:ns2="d84e0cf7-6304-406e-8a87-0e519060b599" xmlns:ns3="d7b838d8-99dd-4c1f-92b3-60b7ff986914" targetNamespace="http://schemas.microsoft.com/office/2006/metadata/properties" ma:root="true" ma:fieldsID="2400d8e25e34f76a32dcbedf3e14d914" ns2:_="" ns3:_="">
    <xsd:import namespace="d84e0cf7-6304-406e-8a87-0e519060b599"/>
    <xsd:import namespace="d7b838d8-99dd-4c1f-92b3-60b7ff9869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e0cf7-6304-406e-8a87-0e519060b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838d8-99dd-4c1f-92b3-60b7ff98691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6756D1-1E0C-4A95-9F72-9E17B5F4230E}">
  <ds:schemaRefs>
    <ds:schemaRef ds:uri="http://schemas.microsoft.com/office/2006/documentManagement/types"/>
    <ds:schemaRef ds:uri="d7b838d8-99dd-4c1f-92b3-60b7ff986914"/>
    <ds:schemaRef ds:uri="d84e0cf7-6304-406e-8a87-0e519060b599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FC7998-9FA2-4E59-863C-8EA7E8736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e0cf7-6304-406e-8a87-0e519060b599"/>
    <ds:schemaRef ds:uri="d7b838d8-99dd-4c1f-92b3-60b7ff986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260FD7-9A82-4F92-A0C4-83FFF0A18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Clés de lecture</vt:lpstr>
      <vt:lpstr>Données projets</vt:lpstr>
      <vt:lpstr>Paramètres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 Deniz</dc:creator>
  <cp:keywords/>
  <dc:description/>
  <cp:lastModifiedBy>LEBLANC Deniz</cp:lastModifiedBy>
  <cp:revision/>
  <dcterms:created xsi:type="dcterms:W3CDTF">2023-02-07T18:54:13Z</dcterms:created>
  <dcterms:modified xsi:type="dcterms:W3CDTF">2023-04-17T12:30:21Z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0x010100C5CCCCB56A9CF443B458AF54C4036A53</vt:lpwstr>
  </property>
</Properties>
</file>